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ciene.gama\Desktop\"/>
    </mc:Choice>
  </mc:AlternateContent>
  <bookViews>
    <workbookView xWindow="0" yWindow="0" windowWidth="28800" windowHeight="12000" activeTab="6"/>
  </bookViews>
  <sheets>
    <sheet name="Encarregado(a)" sheetId="30" r:id="rId1"/>
    <sheet name=" Secretaria Executiva" sheetId="22" r:id="rId2"/>
    <sheet name="Técnico em Secretariado" sheetId="31" r:id="rId3"/>
    <sheet name="Uniformes" sheetId="28" r:id="rId4"/>
    <sheet name="Resumo Geral (MO+MAT.)" sheetId="11" r:id="rId5"/>
    <sheet name="Relógio de Ponto" sheetId="32" r:id="rId6"/>
    <sheet name="Objeto" sheetId="26" r:id="rId7"/>
  </sheets>
  <externalReferences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1" l="1"/>
  <c r="G28" i="11" s="1"/>
  <c r="G76" i="30"/>
  <c r="G77" i="31" l="1"/>
  <c r="G77" i="22"/>
  <c r="G46" i="22"/>
  <c r="N6" i="32" l="1"/>
  <c r="F99" i="30" l="1"/>
  <c r="C15" i="11"/>
  <c r="E15" i="11" s="1"/>
  <c r="G15" i="11" s="1"/>
  <c r="G133" i="31" l="1"/>
  <c r="B17" i="11" l="1"/>
  <c r="F31" i="30"/>
  <c r="H10" i="26"/>
  <c r="H9" i="26"/>
  <c r="C17" i="11"/>
  <c r="C16" i="11"/>
  <c r="F100" i="31" l="1"/>
  <c r="F113" i="31"/>
  <c r="K16" i="28"/>
  <c r="K17" i="28" s="1"/>
  <c r="K18" i="28" s="1"/>
  <c r="G130" i="30" s="1"/>
  <c r="G133" i="22"/>
  <c r="G132" i="30"/>
  <c r="H11" i="26"/>
  <c r="F100" i="22"/>
  <c r="G82" i="22" l="1"/>
  <c r="O6" i="32"/>
  <c r="O7" i="32" s="1"/>
  <c r="E11" i="26" l="1"/>
  <c r="E10" i="26"/>
  <c r="E9" i="26"/>
  <c r="H16" i="11"/>
  <c r="H17" i="11"/>
  <c r="C11" i="26"/>
  <c r="B16" i="11"/>
  <c r="C10" i="26" s="1"/>
  <c r="E143" i="31" l="1"/>
  <c r="E142" i="31" s="1"/>
  <c r="E145" i="31" s="1"/>
  <c r="G134" i="31"/>
  <c r="G135" i="31" s="1"/>
  <c r="G155" i="31" s="1"/>
  <c r="F112" i="31"/>
  <c r="F111" i="31"/>
  <c r="F110" i="31"/>
  <c r="F109" i="31"/>
  <c r="F108" i="31"/>
  <c r="F98" i="31"/>
  <c r="F97" i="31"/>
  <c r="F96" i="31"/>
  <c r="F69" i="31"/>
  <c r="F54" i="31"/>
  <c r="F46" i="31"/>
  <c r="G41" i="31"/>
  <c r="F35" i="31"/>
  <c r="F32" i="31"/>
  <c r="F18" i="31"/>
  <c r="E142" i="30"/>
  <c r="E141" i="30" s="1"/>
  <c r="E144" i="30" s="1"/>
  <c r="G133" i="30"/>
  <c r="G134" i="30" s="1"/>
  <c r="G154" i="30" s="1"/>
  <c r="F112" i="30"/>
  <c r="F111" i="30"/>
  <c r="F110" i="30"/>
  <c r="F109" i="30"/>
  <c r="F108" i="30"/>
  <c r="F107" i="30"/>
  <c r="F97" i="30"/>
  <c r="F96" i="30"/>
  <c r="F95" i="30"/>
  <c r="F68" i="30"/>
  <c r="F53" i="30"/>
  <c r="F45" i="30"/>
  <c r="G39" i="30"/>
  <c r="F34" i="30"/>
  <c r="F17" i="30"/>
  <c r="F99" i="31" l="1"/>
  <c r="G42" i="31"/>
  <c r="G43" i="31" s="1"/>
  <c r="G44" i="31" s="1"/>
  <c r="G46" i="31"/>
  <c r="F98" i="30"/>
  <c r="F101" i="31"/>
  <c r="F114" i="31"/>
  <c r="F125" i="31" s="1"/>
  <c r="G40" i="30"/>
  <c r="G41" i="30" s="1"/>
  <c r="G42" i="30" s="1"/>
  <c r="G43" i="30" s="1"/>
  <c r="F113" i="30"/>
  <c r="F124" i="30" s="1"/>
  <c r="G76" i="31" l="1"/>
  <c r="G82" i="31" s="1"/>
  <c r="G90" i="31" s="1"/>
  <c r="G112" i="31"/>
  <c r="G108" i="31"/>
  <c r="G110" i="31"/>
  <c r="G52" i="31"/>
  <c r="G151" i="31"/>
  <c r="G113" i="31"/>
  <c r="G111" i="31"/>
  <c r="G109" i="31"/>
  <c r="G53" i="31"/>
  <c r="F100" i="30"/>
  <c r="G45" i="30"/>
  <c r="G114" i="31" l="1"/>
  <c r="G125" i="31" s="1"/>
  <c r="G127" i="31" s="1"/>
  <c r="G154" i="31" s="1"/>
  <c r="G54" i="31"/>
  <c r="G63" i="31" s="1"/>
  <c r="G51" i="30"/>
  <c r="G81" i="30"/>
  <c r="G89" i="30" s="1"/>
  <c r="G150" i="30"/>
  <c r="G107" i="30"/>
  <c r="G112" i="30"/>
  <c r="G52" i="30"/>
  <c r="G111" i="30"/>
  <c r="G110" i="30"/>
  <c r="G109" i="30"/>
  <c r="G108" i="30"/>
  <c r="G53" i="30" l="1"/>
  <c r="G95" i="30" s="1"/>
  <c r="G88" i="31"/>
  <c r="G98" i="31"/>
  <c r="G96" i="31"/>
  <c r="G100" i="31"/>
  <c r="G67" i="31"/>
  <c r="G95" i="31"/>
  <c r="G99" i="31"/>
  <c r="G64" i="31"/>
  <c r="G62" i="31"/>
  <c r="G65" i="31"/>
  <c r="G68" i="31"/>
  <c r="G66" i="31"/>
  <c r="G61" i="31"/>
  <c r="G97" i="31"/>
  <c r="G113" i="30"/>
  <c r="G124" i="30" s="1"/>
  <c r="G126" i="30" s="1"/>
  <c r="E143" i="22"/>
  <c r="G94" i="30" l="1"/>
  <c r="G99" i="30"/>
  <c r="G97" i="30"/>
  <c r="G69" i="31"/>
  <c r="G89" i="31" s="1"/>
  <c r="G91" i="31" s="1"/>
  <c r="G98" i="30"/>
  <c r="G66" i="30"/>
  <c r="G67" i="30"/>
  <c r="G64" i="30"/>
  <c r="G63" i="30"/>
  <c r="G62" i="30"/>
  <c r="G65" i="30"/>
  <c r="G87" i="30"/>
  <c r="G96" i="30"/>
  <c r="G101" i="31"/>
  <c r="G153" i="31" s="1"/>
  <c r="G153" i="30"/>
  <c r="G61" i="30"/>
  <c r="G60" i="30"/>
  <c r="G68" i="30" l="1"/>
  <c r="G88" i="30" s="1"/>
  <c r="G90" i="30" s="1"/>
  <c r="G151" i="30" s="1"/>
  <c r="G100" i="30"/>
  <c r="G152" i="30" s="1"/>
  <c r="G152" i="31"/>
  <c r="G156" i="31" s="1"/>
  <c r="G140" i="31"/>
  <c r="B15" i="11"/>
  <c r="C9" i="26" s="1"/>
  <c r="H15" i="11"/>
  <c r="H18" i="11" s="1"/>
  <c r="G139" i="30" l="1"/>
  <c r="G155" i="30"/>
  <c r="G141" i="31"/>
  <c r="G158" i="31" s="1"/>
  <c r="G140" i="30" l="1"/>
  <c r="G157" i="30" s="1"/>
  <c r="G142" i="30" s="1"/>
  <c r="I10" i="26"/>
  <c r="G144" i="31"/>
  <c r="G143" i="31"/>
  <c r="E142" i="22"/>
  <c r="E145" i="22" s="1"/>
  <c r="G134" i="22"/>
  <c r="G135" i="22" s="1"/>
  <c r="F113" i="22"/>
  <c r="F112" i="22"/>
  <c r="F111" i="22"/>
  <c r="F110" i="22"/>
  <c r="F109" i="22"/>
  <c r="F108" i="22"/>
  <c r="F98" i="22"/>
  <c r="F97" i="22"/>
  <c r="F96" i="22"/>
  <c r="F69" i="22"/>
  <c r="F54" i="22"/>
  <c r="F46" i="22"/>
  <c r="G40" i="22"/>
  <c r="F35" i="22"/>
  <c r="F32" i="22"/>
  <c r="F18" i="22"/>
  <c r="E17" i="11" l="1"/>
  <c r="G17" i="11" s="1"/>
  <c r="I11" i="26"/>
  <c r="G143" i="30"/>
  <c r="G144" i="30" s="1"/>
  <c r="G156" i="30" s="1"/>
  <c r="F99" i="22"/>
  <c r="G145" i="31"/>
  <c r="G157" i="31" s="1"/>
  <c r="F114" i="22"/>
  <c r="F125" i="22" s="1"/>
  <c r="G155" i="22"/>
  <c r="F101" i="22"/>
  <c r="G41" i="22"/>
  <c r="G42" i="22" s="1"/>
  <c r="G43" i="22" s="1"/>
  <c r="G44" i="22" s="1"/>
  <c r="E16" i="11" l="1"/>
  <c r="G16" i="11" s="1"/>
  <c r="G112" i="22"/>
  <c r="G110" i="22"/>
  <c r="G108" i="22"/>
  <c r="G90" i="22"/>
  <c r="G151" i="22"/>
  <c r="G52" i="22"/>
  <c r="G109" i="22"/>
  <c r="G53" i="22"/>
  <c r="G113" i="22"/>
  <c r="G111" i="22"/>
  <c r="G54" i="22" l="1"/>
  <c r="G114" i="22"/>
  <c r="G125" i="22" s="1"/>
  <c r="G127" i="22" s="1"/>
  <c r="G64" i="22" l="1"/>
  <c r="G98" i="22"/>
  <c r="G63" i="22"/>
  <c r="G100" i="22"/>
  <c r="G61" i="22"/>
  <c r="G88" i="22"/>
  <c r="G99" i="22"/>
  <c r="G95" i="22"/>
  <c r="G97" i="22"/>
  <c r="G96" i="22"/>
  <c r="G154" i="22"/>
  <c r="G68" i="22"/>
  <c r="G65" i="22"/>
  <c r="G67" i="22"/>
  <c r="G62" i="22"/>
  <c r="G66" i="22"/>
  <c r="G101" i="22" l="1"/>
  <c r="G69" i="22"/>
  <c r="G89" i="22" s="1"/>
  <c r="G91" i="22" s="1"/>
  <c r="G152" i="22" s="1"/>
  <c r="G153" i="22" l="1"/>
  <c r="G156" i="22" s="1"/>
  <c r="G140" i="22"/>
  <c r="G141" i="22" l="1"/>
  <c r="G158" i="22" s="1"/>
  <c r="I9" i="26" l="1"/>
  <c r="I13" i="26" s="1"/>
  <c r="G143" i="22"/>
  <c r="G144" i="22"/>
  <c r="G145" i="22" l="1"/>
  <c r="G157" i="22" s="1"/>
  <c r="G27" i="11" l="1"/>
  <c r="I14" i="26"/>
  <c r="I15" i="26" s="1"/>
  <c r="E35" i="11" l="1"/>
  <c r="G35" i="11" s="1"/>
  <c r="G36" i="11" s="1"/>
  <c r="G29" i="11" l="1"/>
</calcChain>
</file>

<file path=xl/comments1.xml><?xml version="1.0" encoding="utf-8"?>
<comments xmlns="http://schemas.openxmlformats.org/spreadsheetml/2006/main">
  <authors>
    <author>gestor_seg</author>
  </authors>
  <commentList>
    <comment ref="F109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gestor_seg</author>
  </authors>
  <commentList>
    <comment ref="F110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gestor_seg</author>
  </authors>
  <commentList>
    <comment ref="F110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<sst xmlns="http://schemas.openxmlformats.org/spreadsheetml/2006/main" count="798" uniqueCount="258">
  <si>
    <t>MINISTÉRIO DE MINAS E ENERGIA</t>
  </si>
  <si>
    <t>Secretaria Executiva</t>
  </si>
  <si>
    <t>Subsecretaria de Planejamento, Orçamento e Administração</t>
  </si>
  <si>
    <t>Coordenação Geral de Recursos Logísticos</t>
  </si>
  <si>
    <t>Coordenação de Atividades Gerais</t>
  </si>
  <si>
    <t>Item</t>
  </si>
  <si>
    <t>Valor (R$)</t>
  </si>
  <si>
    <t>Total Anual</t>
  </si>
  <si>
    <t>Total</t>
  </si>
  <si>
    <t xml:space="preserve">PLANILHA DE CUSTO E FORMAÇÃO DE PREÇOS DE MÃO-DE-OBRA                                                                                                                                                                 </t>
  </si>
  <si>
    <t>ANEXO VII-D - Instrução Normativa nº 5/2017-SEGES/MPDG -  INSTRUÇÃO NORMATIVA Nº 7, DE 20 DE SETEMBRO DE 2018 - SEM DESONERAÇÃO DO INSS</t>
  </si>
  <si>
    <t>Dia ___/___/_____ às ___:___ horas</t>
  </si>
  <si>
    <t>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</si>
  <si>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</si>
  <si>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</si>
  <si>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</si>
  <si>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</si>
  <si>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</si>
  <si>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</si>
  <si>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 xml:space="preserve">Ano do Acordo, Convenção ou Dissídio Coletivo  </t>
  </si>
  <si>
    <t>D</t>
  </si>
  <si>
    <t>IDENTIFICAÇÃO DO SERVIÇO</t>
  </si>
  <si>
    <t>Tipo de Serviço</t>
  </si>
  <si>
    <t>Unidade de Medida</t>
  </si>
  <si>
    <t> Quantidade total a contratar          (em função da unidade de medida)</t>
  </si>
  <si>
    <t>Posto</t>
  </si>
  <si>
    <t>MÓDULOS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</si>
  <si>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</si>
  <si>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</si>
  <si>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</si>
  <si>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</si>
  <si>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</si>
  <si>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Composição da Remuneração</t>
  </si>
  <si>
    <t>%</t>
  </si>
  <si>
    <t>Salário Base - 44 hs/semana</t>
  </si>
  <si>
    <t xml:space="preserve">Adicional  de Insalubridade </t>
  </si>
  <si>
    <t>Adicional Noturno</t>
  </si>
  <si>
    <t>E</t>
  </si>
  <si>
    <t>Adicional de Hora Noturna Reduzida</t>
  </si>
  <si>
    <t>F</t>
  </si>
  <si>
    <t xml:space="preserve">Outros (especificar)                                                                                              </t>
  </si>
  <si>
    <t>Total da Remuneração</t>
  </si>
  <si>
    <t>MÓDULO 2:   ENCARGOS E BENEFÍCIOS ANUAIS, MENSAIS E DIÁRIOS</t>
  </si>
  <si>
    <t>Submódulo 2.1 - 13º (décimo teceiro) Salário, Férias e Adicional de Férias</t>
  </si>
  <si>
    <t>2.1</t>
  </si>
  <si>
    <t>13º (décimo teceiro)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</si>
  <si>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</si>
  <si>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</si>
  <si>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</si>
  <si>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</si>
  <si>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</si>
  <si>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</si>
  <si>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</si>
  <si>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 xml:space="preserve">Salário Educação </t>
  </si>
  <si>
    <t xml:space="preserve">SAT - Seguro de Acidente do Trabalho </t>
  </si>
  <si>
    <t>SESC ou SESI</t>
  </si>
  <si>
    <t>SENAI ou SENAC</t>
  </si>
  <si>
    <t>SEBRAE</t>
  </si>
  <si>
    <t>G</t>
  </si>
  <si>
    <t>INCRA</t>
  </si>
  <si>
    <t>H</t>
  </si>
  <si>
    <t>FGTS</t>
  </si>
  <si>
    <t>Nota 3: Esses percentuais incidem sobre o Módulo 1, Submódulo 2.1 e no Modulo 4 - Custo de Reposição do Profissional Ausente</t>
  </si>
  <si>
    <t>Submódulo 2.3 - Benefícios Mensais e Diários</t>
  </si>
  <si>
    <t>2.3</t>
  </si>
  <si>
    <t>Benefícios Mensais e Diários</t>
  </si>
  <si>
    <t xml:space="preserve">Auxílio Creche 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</si>
  <si>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</si>
  <si>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</si>
  <si>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</si>
  <si>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MÓDULO 3 - PROVISÃO PARA RESCISÃO</t>
  </si>
  <si>
    <t>Provisão para Rescisão</t>
  </si>
  <si>
    <t>MÓDULO 4 - CUSTO DE REPOSIÇÃO DO PROFISSIONAL AUSENTE</t>
  </si>
  <si>
    <t xml:space="preserve">Submódulo 4.1 - Substituto nas Ausências Legais </t>
  </si>
  <si>
    <t>4.1</t>
  </si>
  <si>
    <t>Substituto nas Ausências Legais</t>
  </si>
  <si>
    <t>Substituto na cobertura de Férias</t>
  </si>
  <si>
    <t>Substituto na cobertura de Outras ausências (5 ausencias/por ano)</t>
  </si>
  <si>
    <t xml:space="preserve">Submódulo 4.2 - Substituto na Intrajornada </t>
  </si>
  <si>
    <t>4.2</t>
  </si>
  <si>
    <t xml:space="preserve">Substituto na Intrajornada </t>
  </si>
  <si>
    <t>Substituto na cobertura de Intervalo para repouso ou alimentação</t>
  </si>
  <si>
    <t xml:space="preserve">QUADRO-RESUMO DO MÓDULO 4 - CUSTO DE REPOSIÇÃO DO PROFISSIONAL AUSENTE </t>
  </si>
  <si>
    <t>Custo de Reposição do Profissional Ausente</t>
  </si>
  <si>
    <t xml:space="preserve">Substituto nas Ausências Legais 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</si>
  <si>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</si>
  <si>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</si>
  <si>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</si>
  <si>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</si>
  <si>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</si>
  <si>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</si>
  <si>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 xml:space="preserve">Lucro  (Estudo TCU - TC 025.990/2008-2) </t>
  </si>
  <si>
    <t>Tributos</t>
  </si>
  <si>
    <t>2. QUADRO-RESUMO DO CUSTO POR EMPREGADO</t>
  </si>
  <si>
    <t>Mão-de-obra vinculada à execução contratual (valor por empregado)</t>
  </si>
  <si>
    <t>(R$)</t>
  </si>
  <si>
    <t>Subtotal (A + B +C+ D+E)</t>
  </si>
  <si>
    <t>Valor total por empregado</t>
  </si>
  <si>
    <t>01 de janeiro</t>
  </si>
  <si>
    <t>Descrição</t>
  </si>
  <si>
    <t>Outros</t>
  </si>
  <si>
    <r>
      <t>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Processo: </t>
    </r>
  </si>
  <si>
    <r>
      <t>Licitação 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</t>
    </r>
  </si>
  <si>
    <r>
      <t>N</t>
    </r>
    <r>
      <rPr>
        <strike/>
        <sz val="10"/>
        <color theme="1"/>
        <rFont val="Calibri Light"/>
        <family val="2"/>
        <scheme val="major"/>
      </rPr>
      <t>º</t>
    </r>
    <r>
      <rPr>
        <sz val="10"/>
        <color theme="1"/>
        <rFont val="Calibri Light"/>
        <family val="2"/>
        <scheme val="major"/>
      </rPr>
      <t xml:space="preserve"> de meses de execução contratual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</si>
  <si>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Esta tabela poderá ser adaptada às características do serviço contratado, inclusive no que concerne às rubricas e suas respectivas provisões e/ou estimativas, desde que haja justificativa.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</si>
  <si>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As provisões constantes desta planilha poderão ser desnecessárias quando se tratar de determinados serviços que prescindam da dedicação exclusiva dos trabalhadores da contratada para com a Administração.</t>
    </r>
  </si>
  <si>
    <r>
      <t> </t>
    </r>
    <r>
      <rPr>
        <b/>
        <sz val="9"/>
        <color theme="1"/>
        <rFont val="Calibri Light"/>
        <family val="2"/>
        <scheme val="major"/>
      </rPr>
      <t>MÓDULO 1 :   COMPOSIÇÃO DA REMUNERAÇÃO</t>
    </r>
  </si>
  <si>
    <r>
      <t xml:space="preserve">Adicional de Periculosidade                     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                                     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</si>
  <si>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</t>
    </r>
    <r>
      <rPr>
        <b/>
        <sz val="8"/>
        <color theme="1"/>
        <rFont val="Calibri Light"/>
        <family val="2"/>
        <scheme val="major"/>
      </rPr>
      <t>Módulo 1</t>
    </r>
    <r>
      <rPr>
        <sz val="8"/>
        <color theme="1"/>
        <rFont val="Calibri Light"/>
        <family val="2"/>
        <scheme val="major"/>
      </rPr>
      <t xml:space="preserve"> refere-se ao valor mensal devido ao empregado pela prestação do serviço no período de 12 meses. 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</si>
  <si>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Como a planilha de custos e formação de preços é calculada mensalmente, provisiona-se proporcionalmente 1/12 (um doze avos) dos valores referentes a gratificação natalina, férias e adicional de férias.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</si>
  <si>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adicional de férias contido no Submódulo 2.1 corresponde a 1/3 (um terço) da remuneração que por sua vez é divido por 12 (doze) conforme Nota 1 acima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</si>
  <si>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Os percentuais dos encargos previdenciários, do FGTS e demais contribuições são aqueles estabelecidos pela legislação vigente.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</si>
  <si>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</t>
    </r>
    <r>
      <rPr>
        <b/>
        <sz val="8"/>
        <color theme="1"/>
        <rFont val="Calibri Light"/>
        <family val="2"/>
        <scheme val="major"/>
      </rPr>
      <t xml:space="preserve"> SAT</t>
    </r>
    <r>
      <rPr>
        <sz val="8"/>
        <color theme="1"/>
        <rFont val="Calibri Light"/>
        <family val="2"/>
        <scheme val="major"/>
      </rPr>
      <t xml:space="preserve"> a depender do grau de risco do serviço irá </t>
    </r>
    <r>
      <rPr>
        <b/>
        <sz val="8"/>
        <color theme="1"/>
        <rFont val="Calibri Light"/>
        <family val="2"/>
        <scheme val="major"/>
      </rPr>
      <t>variar entre 1%, para risco leve, de 2%, para risco médio, e de 3% de risco grave.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</si>
  <si>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valor informado deverá ser o custo real do benefício (descontado o valor eventualmente pago pelo empregado).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</si>
  <si>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Observar a previsão dos benefícios contidos em Acordos, Convenções e Dissídios Coletivos de Trabalho e atentar-se ao disposto no art. 6º desta Instrução Normativa.</t>
    </r>
  </si>
  <si>
    <r>
      <rPr>
        <b/>
        <sz val="10"/>
        <color theme="1"/>
        <rFont val="Calibri Light"/>
        <family val="2"/>
        <scheme val="major"/>
      </rPr>
      <t xml:space="preserve">Aviso Prévio Indenizado                                                                                                                          </t>
    </r>
    <r>
      <rPr>
        <b/>
        <sz val="8"/>
        <color theme="1"/>
        <rFont val="Calibri Light"/>
        <family val="2"/>
        <scheme val="major"/>
      </rPr>
      <t xml:space="preserve">   </t>
    </r>
    <r>
      <rPr>
        <sz val="8"/>
        <color theme="1"/>
        <rFont val="Calibri Light"/>
        <family val="2"/>
        <scheme val="major"/>
      </rPr>
      <t xml:space="preserve"> (Estimativa: 5% dos empregados serão substituídos durante um ano)  - [(5%)/12] = 0,417%   art. 487 CLT - Sumula 305/TST, Ac.2.271/2010-TCU,  Lei nº 12506/2011.</t>
    </r>
  </si>
  <si>
    <r>
      <rPr>
        <b/>
        <sz val="10"/>
        <color theme="1"/>
        <rFont val="Calibri Light"/>
        <family val="2"/>
        <scheme val="major"/>
      </rPr>
      <t xml:space="preserve">Incidência do FGTS sobre o Aviso Prévio Indenizado </t>
    </r>
    <r>
      <rPr>
        <sz val="10"/>
        <color theme="1"/>
        <rFont val="Calibri Light"/>
        <family val="2"/>
        <scheme val="major"/>
      </rPr>
      <t>(8% x 0,417%)</t>
    </r>
  </si>
  <si>
    <r>
      <rPr>
        <b/>
        <sz val="10"/>
        <color theme="1"/>
        <rFont val="Calibri Light"/>
        <family val="2"/>
        <scheme val="major"/>
      </rPr>
      <t xml:space="preserve">Multa do FGTS sobre o Aviso Prévio Indenizado </t>
    </r>
    <r>
      <rPr>
        <sz val="10"/>
        <color theme="1"/>
        <rFont val="Calibri Light"/>
        <family val="2"/>
        <scheme val="major"/>
      </rPr>
      <t xml:space="preserve">                                                 </t>
    </r>
    <r>
      <rPr>
        <sz val="8"/>
        <color theme="1"/>
        <rFont val="Calibri Light"/>
        <family val="2"/>
        <scheme val="major"/>
      </rPr>
      <t xml:space="preserve"> (multa de 40% sobre FGTS ) x Aviso Prévio Indenizado (0,417%) =  (0,417%)*0,40  =  0,167%  (Art. 18, § 1º da Lei nº 8.036/90,Art. 1º da Lei Complementar nº 110/2001)</t>
    </r>
  </si>
  <si>
    <r>
      <rPr>
        <b/>
        <sz val="10"/>
        <color theme="1"/>
        <rFont val="Calibri Light"/>
        <family val="2"/>
        <scheme val="major"/>
      </rPr>
      <t>Aviso Prévio Trabalhado</t>
    </r>
    <r>
      <rPr>
        <sz val="10"/>
        <color theme="1"/>
        <rFont val="Calibri Light"/>
        <family val="2"/>
        <scheme val="major"/>
      </rPr>
      <t xml:space="preserve">                                                       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(redução de 7 dias/mes ou de 2 horas/dia, percentual relativo a contrato de 12 meses)   =   [(7/30)/12]*100=1,944%  (Ac.3006/2010-TCU; art.7º, XXI ,CF/88, 477, 487 e 491 CLT)</t>
    </r>
  </si>
  <si>
    <r>
      <rPr>
        <b/>
        <sz val="10"/>
        <color theme="1"/>
        <rFont val="Calibri Light"/>
        <family val="2"/>
        <scheme val="major"/>
      </rPr>
      <t xml:space="preserve">Incidência dos encargos do Submódulo 2.2 </t>
    </r>
    <r>
      <rPr>
        <sz val="10"/>
        <color theme="1"/>
        <rFont val="Calibri Light"/>
        <family val="2"/>
        <scheme val="major"/>
      </rPr>
      <t>sobre o Aviso Prévio Trabalhado</t>
    </r>
    <r>
      <rPr>
        <sz val="8"/>
        <color theme="1"/>
        <rFont val="Calibri Light"/>
        <family val="2"/>
        <scheme val="major"/>
      </rPr>
      <t xml:space="preserve"> (36,8% x 1,944%)</t>
    </r>
  </si>
  <si>
    <r>
      <t xml:space="preserve">Nota 1: </t>
    </r>
    <r>
      <rPr>
        <sz val="8"/>
        <color theme="1"/>
        <rFont val="Calibri Light"/>
        <family val="2"/>
        <scheme val="major"/>
      </rPr>
      <t>Os itens que contemplam o</t>
    </r>
    <r>
      <rPr>
        <b/>
        <sz val="8"/>
        <color theme="1"/>
        <rFont val="Calibri Light"/>
        <family val="2"/>
        <scheme val="major"/>
      </rPr>
      <t xml:space="preserve"> módulo 4 se referem ao custo dos dias trabalhados pelo repositor/substituto, quando </t>
    </r>
    <r>
      <rPr>
        <sz val="8"/>
        <color theme="1"/>
        <rFont val="Calibri Light"/>
        <family val="2"/>
        <scheme val="major"/>
      </rPr>
      <t>o empregado</t>
    </r>
    <r>
      <rPr>
        <b/>
        <sz val="8"/>
        <color theme="1"/>
        <rFont val="Calibri Light"/>
        <family val="2"/>
        <scheme val="major"/>
      </rPr>
      <t xml:space="preserve"> alocado na prestação de serviço estiver ausente, </t>
    </r>
    <r>
      <rPr>
        <sz val="8"/>
        <color theme="1"/>
        <rFont val="Calibri Light"/>
        <family val="2"/>
        <scheme val="major"/>
      </rPr>
      <t>conforme as previsões estabelecidas na legislação.</t>
    </r>
  </si>
  <si>
    <r>
      <t xml:space="preserve">Substituto na cobertura de Ausências Legais </t>
    </r>
    <r>
      <rPr>
        <sz val="8"/>
        <color theme="1"/>
        <rFont val="Calibri Light"/>
        <family val="2"/>
        <scheme val="major"/>
      </rPr>
      <t>(estatística - uma/ano) = (1/12)/30</t>
    </r>
  </si>
  <si>
    <r>
      <t xml:space="preserve">Substituto na cobertura de Licença-Paternidade </t>
    </r>
    <r>
      <rPr>
        <sz val="8"/>
        <color theme="1"/>
        <rFont val="Calibri Light"/>
        <family val="2"/>
        <scheme val="major"/>
      </rPr>
      <t>(Estatística 1,5 % trabalhadores/ano)</t>
    </r>
  </si>
  <si>
    <r>
      <t>Substituto na cobertura de Ausência por Acidente de Trabalho</t>
    </r>
    <r>
      <rPr>
        <sz val="8"/>
        <color theme="1"/>
        <rFont val="Calibri Light"/>
        <family val="2"/>
        <scheme val="major"/>
      </rPr>
      <t xml:space="preserve"> (estatística IBGE - 8% por ano - 15 dias pagos pela empresa) = [(8%)/12]/2</t>
    </r>
  </si>
  <si>
    <r>
      <t xml:space="preserve">Substituto na cobertura de Afastamento Maternidade </t>
    </r>
    <r>
      <rPr>
        <sz val="8"/>
        <color theme="1"/>
        <rFont val="Calibri Light"/>
        <family val="2"/>
        <scheme val="major"/>
      </rPr>
      <t>(Estatística 1,5 % trabalhadoras/ano) = (1,5%)/12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</si>
  <si>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As alíneas “A” a “F” referem-se somente ao custo que será pago ao repositor pelos dias trabalhados quando da necessidade de substituir a mão de obra alocada na prestação do serviço.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</si>
  <si>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Quando houver a necessidade de reposição de um empregado durante sua ausência nos casos de intervalo para repouso ou alimentação deve-se contemplar o Submódulo 4.2.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</si>
  <si>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Valores mensais por empregado</t>
    </r>
  </si>
  <si>
    <r>
      <rPr>
        <b/>
        <sz val="10"/>
        <color theme="1"/>
        <rFont val="Calibri Light"/>
        <family val="2"/>
        <scheme val="major"/>
      </rPr>
      <t>C.2.</t>
    </r>
    <r>
      <rPr>
        <sz val="10"/>
        <color theme="1"/>
        <rFont val="Calibri Light"/>
        <family val="2"/>
        <scheme val="major"/>
      </rPr>
      <t xml:space="preserve"> Tributos Estaduais  - ISS (5%) (Distrito Federal)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</si>
  <si>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Custos Indiretos, Tributos e Lucro por empregado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</si>
  <si>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valor referente a tributos é obtido aplicando-se o percentual sobre o valor do faturamento.</t>
    </r>
  </si>
  <si>
    <r>
      <rPr>
        <b/>
        <sz val="10"/>
        <color theme="1"/>
        <rFont val="Calibri Light"/>
        <family val="2"/>
        <scheme val="major"/>
      </rPr>
      <t>Módulo 1</t>
    </r>
    <r>
      <rPr>
        <sz val="10"/>
        <color theme="1"/>
        <rFont val="Calibri Light"/>
        <family val="2"/>
        <scheme val="major"/>
      </rPr>
      <t xml:space="preserve"> – Composição da Remuneração</t>
    </r>
  </si>
  <si>
    <r>
      <rPr>
        <b/>
        <sz val="10"/>
        <color theme="1"/>
        <rFont val="Calibri Light"/>
        <family val="2"/>
        <scheme val="major"/>
      </rPr>
      <t xml:space="preserve">Módulo 2 </t>
    </r>
    <r>
      <rPr>
        <sz val="10"/>
        <color theme="1"/>
        <rFont val="Calibri Light"/>
        <family val="2"/>
        <scheme val="major"/>
      </rPr>
      <t>– Encargos e Benefícios Anuais, Mensais e Diários</t>
    </r>
  </si>
  <si>
    <r>
      <rPr>
        <b/>
        <sz val="10"/>
        <color theme="1"/>
        <rFont val="Calibri Light"/>
        <family val="2"/>
        <scheme val="major"/>
      </rPr>
      <t>Módulo 3</t>
    </r>
    <r>
      <rPr>
        <sz val="10"/>
        <color theme="1"/>
        <rFont val="Calibri Light"/>
        <family val="2"/>
        <scheme val="major"/>
      </rPr>
      <t xml:space="preserve"> – Provisão para Rescisão</t>
    </r>
  </si>
  <si>
    <r>
      <rPr>
        <b/>
        <sz val="10"/>
        <color theme="1"/>
        <rFont val="Calibri Light"/>
        <family val="2"/>
        <scheme val="major"/>
      </rPr>
      <t>Módulo 4</t>
    </r>
    <r>
      <rPr>
        <sz val="10"/>
        <color theme="1"/>
        <rFont val="Calibri Light"/>
        <family val="2"/>
        <scheme val="major"/>
      </rPr>
      <t xml:space="preserve"> – Custo de Reposição do Profissional Ausente</t>
    </r>
  </si>
  <si>
    <r>
      <rPr>
        <b/>
        <sz val="10"/>
        <color theme="1"/>
        <rFont val="Calibri Light"/>
        <family val="2"/>
        <scheme val="major"/>
      </rPr>
      <t xml:space="preserve">Módulo 5 </t>
    </r>
    <r>
      <rPr>
        <sz val="10"/>
        <color theme="1"/>
        <rFont val="Calibri Light"/>
        <family val="2"/>
        <scheme val="major"/>
      </rPr>
      <t>- Insumos Diversos</t>
    </r>
  </si>
  <si>
    <r>
      <rPr>
        <b/>
        <sz val="10"/>
        <color theme="1"/>
        <rFont val="Calibri Light"/>
        <family val="2"/>
        <scheme val="major"/>
      </rPr>
      <t>Módulo 6</t>
    </r>
    <r>
      <rPr>
        <sz val="10"/>
        <color theme="1"/>
        <rFont val="Calibri Light"/>
        <family val="2"/>
        <scheme val="major"/>
      </rPr>
      <t xml:space="preserve"> – Custos Indiretos, Tributos e Lucro</t>
    </r>
  </si>
  <si>
    <t>Anexo V - Quadro-resumo – VALOR MENSAL DOS SERVIÇOS</t>
  </si>
  <si>
    <t>Tipo de serviço</t>
  </si>
  <si>
    <t>Valor proposto por empregado</t>
  </si>
  <si>
    <t>Qtde de empregado por posto</t>
  </si>
  <si>
    <t>Valor proposto por posto</t>
  </si>
  <si>
    <t>Qtde de postos</t>
  </si>
  <si>
    <t>Valor total do serviço</t>
  </si>
  <si>
    <t>(A)</t>
  </si>
  <si>
    <t>(B)</t>
  </si>
  <si>
    <t>(C)</t>
  </si>
  <si>
    <t>(D) = (B x C)</t>
  </si>
  <si>
    <t>(E)</t>
  </si>
  <si>
    <t>(F) = (D x E)</t>
  </si>
  <si>
    <t>I</t>
  </si>
  <si>
    <t>Anexo V - Quadro - demonstrativo - VALOR GLOBAL DA PROPOSTA</t>
  </si>
  <si>
    <t>Valor Global da Proposta</t>
  </si>
  <si>
    <t>Valor proposto por unidade de medida *</t>
  </si>
  <si>
    <t>A1</t>
  </si>
  <si>
    <t>Valor mensal do serviço</t>
  </si>
  <si>
    <t>Valor global da proposta (valor mensal do serviço x 12 meses do contrato).</t>
  </si>
  <si>
    <t>         Nota (1): Informar o valor da unidade de medida por tipo de serviço.</t>
  </si>
  <si>
    <t>VALOR GLOBAL TOTAL ANUAL (SERVIÇOS/MÃO DE OBRA + MATERIAIS)</t>
  </si>
  <si>
    <t>Mensal  (R$)</t>
  </si>
  <si>
    <t>Anual (R$)</t>
  </si>
  <si>
    <t>Mão de Obra</t>
  </si>
  <si>
    <t>Total Mensal</t>
  </si>
  <si>
    <t>Unidade de  Medida</t>
  </si>
  <si>
    <t>CBO</t>
  </si>
  <si>
    <t>Quantidade</t>
  </si>
  <si>
    <t>Empregado por Posto</t>
  </si>
  <si>
    <t>Total de empregados</t>
  </si>
  <si>
    <t>Postos  (a)</t>
  </si>
  <si>
    <t>Unit.  (b)</t>
  </si>
  <si>
    <t>Total  (c)=(a)x(b)</t>
  </si>
  <si>
    <t>Valor de Referencia  Mensal  (R$)</t>
  </si>
  <si>
    <r>
      <rPr>
        <b/>
        <sz val="10"/>
        <color theme="1"/>
        <rFont val="Calibri Light"/>
        <family val="2"/>
        <scheme val="major"/>
      </rPr>
      <t>C.1.</t>
    </r>
    <r>
      <rPr>
        <sz val="10"/>
        <color theme="1"/>
        <rFont val="Calibri Light"/>
        <family val="2"/>
        <scheme val="major"/>
      </rPr>
      <t xml:space="preserve"> Tributos Federais - PIS (0,65% ) + COFINS (3,0)</t>
    </r>
  </si>
  <si>
    <t xml:space="preserve">Materiais de Consumo </t>
  </si>
  <si>
    <t xml:space="preserve">Equipamentos </t>
  </si>
  <si>
    <t>II</t>
  </si>
  <si>
    <t>Contratação de empresa especializada para prestação de serviços de secretariado, de forma contínua, nas categorias de secretária executiva e técnico em secretariado, com dedicação exclusiva de mão de obra, para atender as necessidades do Ministério de Minas e Energia (MME), em Brasília/DF, conforme condições, quantidades e exigências estabelecidas no Termo de Referência.</t>
  </si>
  <si>
    <t>2523-05</t>
  </si>
  <si>
    <t>Secretária(o) Executiva(a)</t>
  </si>
  <si>
    <r>
      <t xml:space="preserve">Assistência Odontológica </t>
    </r>
    <r>
      <rPr>
        <sz val="8"/>
        <color theme="1"/>
        <rFont val="Calibri Light"/>
        <family val="2"/>
        <scheme val="major"/>
      </rPr>
      <t>- CLÁUSULA DÉCIMA OITAVA</t>
    </r>
  </si>
  <si>
    <t>Técnico(a) Em Secretariado(a)</t>
  </si>
  <si>
    <t>3515-05</t>
  </si>
  <si>
    <t>ESPECIFICAÇÃO UNIFORME FEMININO</t>
  </si>
  <si>
    <t>Unid.</t>
  </si>
  <si>
    <t>Quant. Anual</t>
  </si>
  <si>
    <t>Valor Médio</t>
  </si>
  <si>
    <t>Unid</t>
  </si>
  <si>
    <t>Encarregado(a)</t>
  </si>
  <si>
    <t>4101-05</t>
  </si>
  <si>
    <t>Contratação de empresa especializada para prestação de serviços de secretariado, de forma contínua, nas categorias de secretária executiva e técnico em secretariado, e encarregado, com dedicação exclusiva de mão de obra, em lote unico para atender as necessidades do Ministério de Minas e Energia (MME), em Brasília/DF, conforme condições, quantidades e exigências estabelecidas no Termo de Referência.</t>
  </si>
  <si>
    <t>III</t>
  </si>
  <si>
    <t>VALOR MENSAL DOS SERVIÇOS (I, II e III)</t>
  </si>
  <si>
    <t>Qtde de empregado por tipo de serviço e total</t>
  </si>
  <si>
    <t>PLANILHA DE CUSTO E FORMAÇÃO DE PREÇOS DE MÃO-DE-OBRA PARA CONTRATAÇÃO DE SERVIÇOS DE SECRETARIADO.</t>
  </si>
  <si>
    <t>Grupo</t>
  </si>
  <si>
    <t>Único</t>
  </si>
  <si>
    <t>Prestação de Serviços de Secretariado</t>
  </si>
  <si>
    <t xml:space="preserve">Pesquisa 1 </t>
  </si>
  <si>
    <t xml:space="preserve">Pesquisa 2 </t>
  </si>
  <si>
    <t xml:space="preserve">Pesquisa 3 </t>
  </si>
  <si>
    <t xml:space="preserve">Pesquisa 4 </t>
  </si>
  <si>
    <t>Pesquisa 5</t>
  </si>
  <si>
    <t>Pesquisa 6</t>
  </si>
  <si>
    <t>Relógio de Ponto</t>
  </si>
  <si>
    <t>MÉDIA DOS VALORES</t>
  </si>
  <si>
    <t>Un</t>
  </si>
  <si>
    <t>Unitário</t>
  </si>
  <si>
    <t>Anual</t>
  </si>
  <si>
    <r>
      <rPr>
        <b/>
        <sz val="10"/>
        <color theme="1"/>
        <rFont val="Calibri"/>
        <family val="2"/>
        <scheme val="minor"/>
      </rPr>
      <t>Relógio de Ponto Biométrico</t>
    </r>
    <r>
      <rPr>
        <sz val="10"/>
        <color theme="1"/>
        <rFont val="Calibri"/>
        <family val="2"/>
        <scheme val="minor"/>
      </rPr>
      <t xml:space="preserve">  Control iD Class (Biometria, senha + TCP-IP) REP iDClass - incluso software para controle do ponto, treinamento, instalação, configuração do equipamento e bobina de papel. Homologado pelo Ministério do Trabalho e Emprego, segundo normas da Portaria 1510/2009. </t>
    </r>
  </si>
  <si>
    <t>Salário Normativo da Categoria Profissional/CCT-2024</t>
  </si>
  <si>
    <t>Órgão Público</t>
  </si>
  <si>
    <t>Sites Especializados</t>
  </si>
  <si>
    <t>Unitário/Único</t>
  </si>
  <si>
    <t>DL 90001/2024
Hospital da Univerdade do Amapá</t>
  </si>
  <si>
    <t>PONTO AUTOMAÇÃO COMERCIAL</t>
  </si>
  <si>
    <t xml:space="preserve">PARA DADOS </t>
  </si>
  <si>
    <t>Valor Mensal por Empregado (36)</t>
  </si>
  <si>
    <t>BY PONTO</t>
  </si>
  <si>
    <t>Serviços (Secretária Executiva, Técnico em Secretariado e Encarregado)</t>
  </si>
  <si>
    <r>
      <t>TOTAL GERAL/</t>
    </r>
    <r>
      <rPr>
        <b/>
        <sz val="10"/>
        <color rgb="FF000000"/>
        <rFont val="Calibri"/>
        <family val="2"/>
        <scheme val="minor"/>
      </rPr>
      <t>MÊS</t>
    </r>
  </si>
  <si>
    <r>
      <t>TOTAL GERAL/ENCARREGADO (A)/</t>
    </r>
    <r>
      <rPr>
        <b/>
        <sz val="10"/>
        <color rgb="FF000000"/>
        <rFont val="Calibri"/>
        <family val="2"/>
        <scheme val="minor"/>
      </rPr>
      <t>ANO</t>
    </r>
  </si>
  <si>
    <r>
      <t xml:space="preserve">Nota 3: </t>
    </r>
    <r>
      <rPr>
        <sz val="8"/>
        <color rgb="FF000000"/>
        <rFont val="Calibri Light"/>
        <family val="2"/>
        <scheme val="major"/>
      </rPr>
      <t>Levando em consideração a vigência contratual prevista no art. 121, § 3º da Lei nº 14.133, de 01 de abril de 2021, a rubrica férias tem como objetivo principal suprir a necessidade do pagamento das férias remuneradas ao final do contrato de 12 meses. Esta rubrica, quando da prorrogação contratual, torna-se custo não renovável.</t>
    </r>
  </si>
  <si>
    <t>Planilha Uniformes -Encarregado</t>
  </si>
  <si>
    <t>Esta pesquisa foi baseada através de levantamento de mercado, pesquisa em órgãos públicos (banco de preços e painel de preços), sendo assim, preços reais e praticados na administração pública, conforme consta em anexo no processo SEI. Todos os parametrôs foram estabelecidos conforme a IN 65/2021.</t>
  </si>
  <si>
    <t>Pesquisa de Preço</t>
  </si>
  <si>
    <r>
      <t>CAMISETA</t>
    </r>
    <r>
      <rPr>
        <sz val="11"/>
        <color rgb="FF000000"/>
        <rFont val="Times New Roman"/>
        <family val="1"/>
      </rPr>
      <t xml:space="preserve"> tecido malha, algodão ou similar, cor a definir, modelo: Camisa manga curta c/ ou sem gola com a logo marca da empresa</t>
    </r>
  </si>
  <si>
    <r>
      <rPr>
        <b/>
        <sz val="10"/>
        <color theme="1"/>
        <rFont val="Calibri Light"/>
        <family val="2"/>
        <scheme val="major"/>
      </rPr>
      <t>Multa do FGTS sobre o Aviso Prévio Trabalhado</t>
    </r>
    <r>
      <rPr>
        <sz val="10"/>
        <color theme="1"/>
        <rFont val="Calibri Light"/>
        <family val="2"/>
        <scheme val="major"/>
      </rPr>
      <t xml:space="preserve"> </t>
    </r>
    <r>
      <rPr>
        <sz val="8"/>
        <color theme="1"/>
        <rFont val="Calibri Light"/>
        <family val="2"/>
        <scheme val="major"/>
      </rPr>
      <t>40% x FGTS*(SALÁRIO+13º+ TERÇO DE FÉRIAS)</t>
    </r>
  </si>
  <si>
    <r>
      <rPr>
        <b/>
        <sz val="10"/>
        <color theme="1"/>
        <rFont val="Calibri Light"/>
        <family val="2"/>
        <scheme val="major"/>
      </rPr>
      <t>Multa do FGTS sobre o Aviso Prévio Trabalhado</t>
    </r>
    <r>
      <rPr>
        <sz val="10"/>
        <color theme="1"/>
        <rFont val="Calibri Light"/>
        <family val="2"/>
        <scheme val="major"/>
      </rPr>
      <t xml:space="preserve"> </t>
    </r>
    <r>
      <rPr>
        <sz val="8"/>
        <color theme="1"/>
        <rFont val="Calibri Light"/>
        <family val="2"/>
        <scheme val="major"/>
      </rPr>
      <t>40% x  x FGTS*(SALÁRIO+13º+ TERÇO DE FÉRIAS)</t>
    </r>
  </si>
  <si>
    <r>
      <rPr>
        <b/>
        <sz val="10"/>
        <color theme="1"/>
        <rFont val="Calibri Light"/>
        <family val="2"/>
        <scheme val="major"/>
      </rPr>
      <t>Multa do FGTS sobre o Aviso Prévio Trabalhado</t>
    </r>
    <r>
      <rPr>
        <sz val="10"/>
        <color theme="1"/>
        <rFont val="Calibri Light"/>
        <family val="2"/>
        <scheme val="major"/>
      </rPr>
      <t xml:space="preserve"> </t>
    </r>
    <r>
      <rPr>
        <sz val="8"/>
        <color theme="1"/>
        <rFont val="Calibri Light"/>
        <family val="2"/>
        <scheme val="major"/>
      </rPr>
      <t>40% x  FGTS*(SALÁRIO+13º+ TERÇO DE FÉRIAS)</t>
    </r>
  </si>
  <si>
    <t>TOTAL GERAL MENSAL E ANUAL ((24 MESES))</t>
  </si>
  <si>
    <t>Total (24 meses)</t>
  </si>
  <si>
    <t>DL 90063/2024
JUSTICA FEDERAL DE 1A. INSTANCIA/AM</t>
  </si>
  <si>
    <t>DL 90007/2024
CONSELHO REGIONAL DE FARMACIA DO CEARA</t>
  </si>
  <si>
    <t>DL 90006-2024  INSTITUTO DE PESQUISAS DA MARINHA</t>
  </si>
  <si>
    <t>DL 90001/2024
HOSPITAL UNIV DA UNIVERSIDADE FEDERAL AMAPA</t>
  </si>
  <si>
    <t>Data base da categoria (dia/mês/ano) - Vigência de 01º de janeiro de
2025 a 31 de dezembro de 2025 e a data-base da categoria em 01º de janeiro.</t>
  </si>
  <si>
    <t>Salário Base - 40 hs/semana</t>
  </si>
  <si>
    <t>Salário Normativo da Categoria Profissional/CCT-2025</t>
  </si>
  <si>
    <t>Data base da categoria (dia/mês/ano) - Vigência 01º de janeiro de
2025 a 31 de dezembro de 2025 e a data-base da categoria em 01º de janeiro</t>
  </si>
  <si>
    <t>2025/ CCT - SISDF/SEAC-DF</t>
  </si>
  <si>
    <t>2025 / CCT - SISDF/SEAC-DF</t>
  </si>
  <si>
    <t>2025 / CCT - SINDISERVIÇOS-DF/SEAC-DF</t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</si>
  <si>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R$44,30 x 21 dias efetivamente trabalhados) - </t>
    </r>
    <r>
      <rPr>
        <sz val="8"/>
        <color theme="1"/>
        <rFont val="Calibri Light"/>
        <family val="2"/>
        <scheme val="major"/>
      </rPr>
      <t>CLÁUSULA DÉCIMA SÉTIMA - AUXÍLIO ALIMENTAÇÃO</t>
    </r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</si>
  <si>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((R$ 5,50+R$ 2,70)x2x21 dias) - 6% Salário Base  - Itinerário: Cidade Satélite/Estação Rodoviária P.P/Esplanada - Vice-versa - </t>
    </r>
    <r>
      <rPr>
        <sz val="8"/>
        <color theme="1"/>
        <rFont val="Calibri Light"/>
        <family val="2"/>
        <scheme val="major"/>
      </rPr>
      <t>CLÁUSULA DÉCIMA OITAVA - VALE-TRANSPORTE</t>
    </r>
  </si>
  <si>
    <r>
      <t xml:space="preserve">Auxílio Saúde - </t>
    </r>
    <r>
      <rPr>
        <sz val="8"/>
        <color theme="1"/>
        <rFont val="Calibri Light"/>
        <family val="2"/>
        <scheme val="major"/>
      </rPr>
      <t>CLÁUSULA DÉCIMA NONA - PLANO AMBULATORIAL</t>
    </r>
  </si>
  <si>
    <r>
      <t xml:space="preserve">Assistência Odontológica </t>
    </r>
    <r>
      <rPr>
        <sz val="8"/>
        <color theme="1"/>
        <rFont val="Calibri Light"/>
        <family val="2"/>
        <scheme val="major"/>
      </rPr>
      <t>- CLÁUSULA  VIGÉSIMA</t>
    </r>
  </si>
  <si>
    <r>
      <t xml:space="preserve">Seguro de Vida e Assistência Funeral - </t>
    </r>
    <r>
      <rPr>
        <sz val="8"/>
        <color theme="1"/>
        <rFont val="Calibri Light"/>
        <family val="2"/>
        <scheme val="major"/>
      </rPr>
      <t>CLÁUSULA  VIGÉSIMA PRIMEIRA</t>
    </r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</si>
  <si>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R$44,70 x 21 dias efetivamente trabalhados) - </t>
    </r>
    <r>
      <rPr>
        <sz val="8"/>
        <color theme="1"/>
        <rFont val="Calibri Light"/>
        <family val="2"/>
        <scheme val="major"/>
      </rPr>
      <t>CLÁUSULA DÉCIMA SEXTA - AUXÍLIO ALIMENTAÇÃO</t>
    </r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</si>
  <si>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((R$ 5,50)x2x21 dias) - 6% Salário Base  - Itinerário: Cidade Satélite/Estação Rodoviária P.P/Esplanada - Vice-versa - </t>
    </r>
    <r>
      <rPr>
        <sz val="8"/>
        <color theme="1"/>
        <rFont val="Calibri Light"/>
        <family val="2"/>
        <scheme val="major"/>
      </rPr>
      <t>CLÁUSULA DÉCIMA SÉTIMA - VALE-TRANSPORTE</t>
    </r>
  </si>
  <si>
    <r>
      <t xml:space="preserve">Auxílio Saúde - </t>
    </r>
    <r>
      <rPr>
        <sz val="8"/>
        <color theme="1"/>
        <rFont val="Calibri Light"/>
        <family val="2"/>
        <scheme val="major"/>
      </rPr>
      <t>CLÁUSULA DÉCIMA OITAVA - PLANO AMBULATORIAL</t>
    </r>
  </si>
  <si>
    <r>
      <t xml:space="preserve">Seguro de Vida e Assistência Funeral - </t>
    </r>
    <r>
      <rPr>
        <sz val="8"/>
        <color theme="1"/>
        <rFont val="Calibri Light"/>
        <family val="2"/>
        <scheme val="major"/>
      </rPr>
      <t>CLÁUSULA DÉCIMA NONA</t>
    </r>
  </si>
  <si>
    <r>
      <t xml:space="preserve">Assistência Odontológica </t>
    </r>
    <r>
      <rPr>
        <sz val="8"/>
        <color theme="1"/>
        <rFont val="Calibri Light"/>
        <family val="2"/>
        <scheme val="major"/>
      </rPr>
      <t>- CLÁUSULA VIGÉSIMA SEGUNDA</t>
    </r>
  </si>
  <si>
    <r>
      <t xml:space="preserve">Auxílio Creche - </t>
    </r>
    <r>
      <rPr>
        <sz val="10"/>
        <color theme="1"/>
        <rFont val="Calibri Light"/>
        <family val="2"/>
        <scheme val="major"/>
      </rPr>
      <t>CRECHE - CLÁUSULA  VIGÉSIMA (inscrição/matrícula em creche, a ser confirmado pelo trabalhador)</t>
    </r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</si>
  <si>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((R$ 5,50x2x21 dias) - 6% Salário Base  - Itinerário: Cidade Satélite/Estação Rodoviária P.P/Esplanada - Vice-versa - </t>
    </r>
    <r>
      <rPr>
        <sz val="8"/>
        <color theme="1"/>
        <rFont val="Calibri Light"/>
        <family val="2"/>
        <scheme val="major"/>
      </rPr>
      <t>CLÁUSULA DÉCIMA SÉTIMA - VALE-TRANSPORTE</t>
    </r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</si>
  <si>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R$44,70 x 21 dias efetivamente trabalhados) - </t>
    </r>
    <r>
      <rPr>
        <sz val="8"/>
        <color theme="1"/>
        <rFont val="Calibri Light"/>
        <family val="2"/>
        <scheme val="major"/>
      </rPr>
      <t>CLÁUSULA DÉCIMA  SEXTA - AUXÍLIO ALIMENTAÇÃO</t>
    </r>
  </si>
  <si>
    <r>
      <t xml:space="preserve">Auxílio Saúde - </t>
    </r>
    <r>
      <rPr>
        <sz val="8"/>
        <color theme="1"/>
        <rFont val="Calibri Light"/>
        <family val="2"/>
        <scheme val="major"/>
      </rPr>
      <t>CLÁUSULA DÉCIMA  OITAVA - PLANO AMBULATORIAL</t>
    </r>
  </si>
  <si>
    <r>
      <t xml:space="preserve">Auxílio Creche - </t>
    </r>
    <r>
      <rPr>
        <sz val="10"/>
        <color theme="1"/>
        <rFont val="Calibri Light"/>
        <family val="2"/>
        <scheme val="major"/>
      </rPr>
      <t>CRECHE - CLÁUSULA VIGÉSIMA (inscrição/matrícula em creche, a ser confirmado pelo trabalhador)</t>
    </r>
  </si>
  <si>
    <t>Data base da categoria (dia/mês/ano) - Vigência  01º de janeiro de
2025 a 31 de dezembro de 2025 e a data-base da categoria em 01º de janeiro.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</si>
</sst>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R$&quot;#,##0.00;[Red]\-&quot;R$&quot;#,##0.00"/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"/>
    <numFmt numFmtId="165" formatCode="0.000%"/>
    <numFmt numFmtId="166" formatCode="#,##0.00_ ;\-#,##0.00\ "/>
    <numFmt numFmtId="167" formatCode="&quot;R$&quot;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trike/>
      <sz val="9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strike/>
      <sz val="10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sz val="8"/>
      <color rgb="FF000000"/>
      <name val="Calibri Light"/>
      <family val="2"/>
      <scheme val="major"/>
    </font>
    <font>
      <b/>
      <sz val="8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 Light"/>
      <family val="2"/>
      <scheme val="maj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b/>
      <sz val="8"/>
      <color rgb="FFFF0000"/>
      <name val="Calibri Light"/>
      <family val="2"/>
      <scheme val="maj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2309E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44" fontId="1" fillId="0" borderId="0" applyFont="0" applyFill="0" applyBorder="0" applyAlignment="0" applyProtection="0"/>
  </cellStyleXfs>
  <cellXfs count="278">
    <xf numFmtId="0" fontId="0" fillId="0" borderId="0" xfId="0"/>
    <xf numFmtId="0" fontId="6" fillId="0" borderId="0" xfId="0" applyFont="1"/>
    <xf numFmtId="0" fontId="9" fillId="2" borderId="2" xfId="2" applyFont="1" applyFill="1" applyBorder="1" applyAlignment="1">
      <alignment horizontal="center" vertical="center" wrapText="1"/>
    </xf>
    <xf numFmtId="0" fontId="5" fillId="2" borderId="0" xfId="2" applyFont="1" applyFill="1" applyAlignment="1">
      <alignment wrapText="1"/>
    </xf>
    <xf numFmtId="0" fontId="5" fillId="2" borderId="1" xfId="2" applyFont="1" applyFill="1" applyBorder="1" applyAlignment="1">
      <alignment wrapText="1"/>
    </xf>
    <xf numFmtId="0" fontId="5" fillId="2" borderId="2" xfId="2" applyFont="1" applyFill="1" applyBorder="1" applyAlignment="1">
      <alignment wrapText="1"/>
    </xf>
    <xf numFmtId="0" fontId="5" fillId="2" borderId="3" xfId="2" applyFont="1" applyFill="1" applyBorder="1" applyAlignment="1">
      <alignment wrapText="1"/>
    </xf>
    <xf numFmtId="0" fontId="5" fillId="0" borderId="1" xfId="2" applyFont="1" applyBorder="1" applyAlignment="1">
      <alignment vertical="center" wrapText="1"/>
    </xf>
    <xf numFmtId="0" fontId="5" fillId="3" borderId="2" xfId="2" applyFont="1" applyFill="1" applyBorder="1" applyAlignment="1">
      <alignment vertical="center" wrapText="1"/>
    </xf>
    <xf numFmtId="0" fontId="5" fillId="3" borderId="4" xfId="2" applyFont="1" applyFill="1" applyBorder="1" applyAlignment="1">
      <alignment vertical="center" wrapText="1"/>
    </xf>
    <xf numFmtId="9" fontId="5" fillId="3" borderId="4" xfId="2" applyNumberFormat="1" applyFont="1" applyFill="1" applyBorder="1" applyAlignment="1">
      <alignment horizontal="center" vertical="center" wrapText="1"/>
    </xf>
    <xf numFmtId="4" fontId="7" fillId="3" borderId="4" xfId="2" applyNumberFormat="1" applyFont="1" applyFill="1" applyBorder="1" applyAlignment="1">
      <alignment horizontal="center" vertical="center" wrapText="1"/>
    </xf>
    <xf numFmtId="9" fontId="17" fillId="2" borderId="4" xfId="2" applyNumberFormat="1" applyFont="1" applyFill="1" applyBorder="1" applyAlignment="1">
      <alignment horizontal="center" vertical="center" wrapText="1"/>
    </xf>
    <xf numFmtId="4" fontId="17" fillId="2" borderId="4" xfId="2" applyNumberFormat="1" applyFont="1" applyFill="1" applyBorder="1" applyAlignment="1">
      <alignment horizontal="center" vertical="center" wrapText="1"/>
    </xf>
    <xf numFmtId="9" fontId="5" fillId="2" borderId="4" xfId="2" applyNumberFormat="1" applyFont="1" applyFill="1" applyBorder="1" applyAlignment="1">
      <alignment horizontal="center" vertical="center" wrapText="1"/>
    </xf>
    <xf numFmtId="4" fontId="5" fillId="2" borderId="4" xfId="2" applyNumberFormat="1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9" fontId="7" fillId="3" borderId="4" xfId="2" applyNumberFormat="1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vertical="center" wrapText="1"/>
    </xf>
    <xf numFmtId="10" fontId="5" fillId="2" borderId="4" xfId="2" applyNumberFormat="1" applyFont="1" applyFill="1" applyBorder="1" applyAlignment="1">
      <alignment horizontal="center" vertical="center" wrapText="1"/>
    </xf>
    <xf numFmtId="10" fontId="7" fillId="3" borderId="4" xfId="2" applyNumberFormat="1" applyFont="1" applyFill="1" applyBorder="1" applyAlignment="1">
      <alignment horizontal="center" vertical="center" wrapText="1"/>
    </xf>
    <xf numFmtId="10" fontId="5" fillId="2" borderId="2" xfId="2" applyNumberFormat="1" applyFont="1" applyFill="1" applyBorder="1" applyAlignment="1">
      <alignment horizontal="center" vertical="center" wrapText="1"/>
    </xf>
    <xf numFmtId="4" fontId="5" fillId="2" borderId="4" xfId="2" applyNumberFormat="1" applyFont="1" applyFill="1" applyBorder="1" applyAlignment="1">
      <alignment horizontal="center" wrapText="1"/>
    </xf>
    <xf numFmtId="4" fontId="7" fillId="3" borderId="4" xfId="2" applyNumberFormat="1" applyFont="1" applyFill="1" applyBorder="1" applyAlignment="1">
      <alignment horizontal="center" wrapText="1"/>
    </xf>
    <xf numFmtId="10" fontId="7" fillId="2" borderId="2" xfId="2" applyNumberFormat="1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vertical="center" wrapText="1"/>
    </xf>
    <xf numFmtId="0" fontId="15" fillId="0" borderId="4" xfId="2" applyFont="1" applyBorder="1" applyAlignment="1">
      <alignment wrapText="1"/>
    </xf>
    <xf numFmtId="0" fontId="5" fillId="0" borderId="4" xfId="2" applyFont="1" applyBorder="1" applyAlignment="1">
      <alignment vertical="center" wrapText="1"/>
    </xf>
    <xf numFmtId="165" fontId="5" fillId="2" borderId="4" xfId="2" applyNumberFormat="1" applyFont="1" applyFill="1" applyBorder="1" applyAlignment="1">
      <alignment horizontal="center" vertical="center" wrapText="1"/>
    </xf>
    <xf numFmtId="0" fontId="15" fillId="0" borderId="1" xfId="2" applyFont="1" applyBorder="1" applyAlignment="1">
      <alignment vertical="center" wrapText="1"/>
    </xf>
    <xf numFmtId="10" fontId="7" fillId="3" borderId="4" xfId="2" applyNumberFormat="1" applyFont="1" applyFill="1" applyBorder="1" applyAlignment="1">
      <alignment horizontal="center" wrapText="1"/>
    </xf>
    <xf numFmtId="0" fontId="7" fillId="2" borderId="1" xfId="2" applyFont="1" applyFill="1" applyBorder="1" applyAlignment="1">
      <alignment vertical="center" wrapText="1"/>
    </xf>
    <xf numFmtId="0" fontId="7" fillId="2" borderId="2" xfId="2" applyFont="1" applyFill="1" applyBorder="1" applyAlignment="1">
      <alignment vertical="center" wrapText="1"/>
    </xf>
    <xf numFmtId="0" fontId="7" fillId="2" borderId="3" xfId="2" applyFont="1" applyFill="1" applyBorder="1" applyAlignment="1">
      <alignment vertical="center" wrapText="1"/>
    </xf>
    <xf numFmtId="165" fontId="5" fillId="2" borderId="1" xfId="2" applyNumberFormat="1" applyFont="1" applyFill="1" applyBorder="1" applyAlignment="1">
      <alignment horizontal="center" vertical="center" wrapText="1"/>
    </xf>
    <xf numFmtId="165" fontId="5" fillId="2" borderId="4" xfId="1" applyNumberFormat="1" applyFont="1" applyFill="1" applyBorder="1" applyAlignment="1">
      <alignment horizontal="center" vertical="center" wrapText="1"/>
    </xf>
    <xf numFmtId="10" fontId="5" fillId="3" borderId="4" xfId="2" applyNumberFormat="1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wrapText="1"/>
    </xf>
    <xf numFmtId="0" fontId="5" fillId="3" borderId="4" xfId="2" applyFont="1" applyFill="1" applyBorder="1" applyAlignment="1">
      <alignment wrapText="1"/>
    </xf>
    <xf numFmtId="4" fontId="5" fillId="3" borderId="4" xfId="2" applyNumberFormat="1" applyFont="1" applyFill="1" applyBorder="1" applyAlignment="1">
      <alignment horizontal="center" vertical="center" wrapText="1"/>
    </xf>
    <xf numFmtId="10" fontId="7" fillId="2" borderId="4" xfId="2" applyNumberFormat="1" applyFont="1" applyFill="1" applyBorder="1" applyAlignment="1">
      <alignment horizontal="center" vertical="center" wrapText="1"/>
    </xf>
    <xf numFmtId="4" fontId="7" fillId="2" borderId="4" xfId="2" applyNumberFormat="1" applyFont="1" applyFill="1" applyBorder="1" applyAlignment="1">
      <alignment horizontal="right" wrapText="1"/>
    </xf>
    <xf numFmtId="0" fontId="7" fillId="0" borderId="4" xfId="2" applyFont="1" applyBorder="1" applyAlignment="1">
      <alignment vertical="center" wrapText="1"/>
    </xf>
    <xf numFmtId="4" fontId="7" fillId="2" borderId="3" xfId="2" applyNumberFormat="1" applyFont="1" applyFill="1" applyBorder="1" applyAlignment="1">
      <alignment horizontal="center" vertical="center" wrapText="1"/>
    </xf>
    <xf numFmtId="4" fontId="21" fillId="2" borderId="4" xfId="2" applyNumberFormat="1" applyFont="1" applyFill="1" applyBorder="1" applyAlignment="1">
      <alignment horizontal="center" vertical="center" wrapText="1"/>
    </xf>
    <xf numFmtId="4" fontId="7" fillId="2" borderId="4" xfId="2" applyNumberFormat="1" applyFont="1" applyFill="1" applyBorder="1" applyAlignment="1">
      <alignment horizontal="center" vertical="center" wrapText="1"/>
    </xf>
    <xf numFmtId="0" fontId="6" fillId="2" borderId="0" xfId="2" applyFont="1" applyFill="1" applyAlignment="1">
      <alignment wrapText="1"/>
    </xf>
    <xf numFmtId="4" fontId="7" fillId="2" borderId="3" xfId="2" applyNumberFormat="1" applyFont="1" applyFill="1" applyBorder="1" applyAlignment="1">
      <alignment horizontal="right" wrapText="1"/>
    </xf>
    <xf numFmtId="4" fontId="7" fillId="2" borderId="4" xfId="2" applyNumberFormat="1" applyFont="1" applyFill="1" applyBorder="1" applyAlignment="1">
      <alignment horizontal="center" wrapText="1"/>
    </xf>
    <xf numFmtId="4" fontId="7" fillId="3" borderId="8" xfId="2" applyNumberFormat="1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166" fontId="7" fillId="2" borderId="4" xfId="2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7" fontId="0" fillId="0" borderId="0" xfId="0" applyNumberFormat="1"/>
    <xf numFmtId="0" fontId="7" fillId="0" borderId="1" xfId="2" applyFont="1" applyBorder="1" applyAlignment="1">
      <alignment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5" fillId="2" borderId="3" xfId="2" applyFont="1" applyFill="1" applyBorder="1" applyAlignment="1">
      <alignment horizontal="left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2" borderId="4" xfId="2" applyFont="1" applyFill="1" applyBorder="1" applyAlignment="1">
      <alignment horizontal="center" vertical="center" wrapText="1"/>
    </xf>
    <xf numFmtId="10" fontId="9" fillId="2" borderId="4" xfId="2" applyNumberFormat="1" applyFont="1" applyFill="1" applyBorder="1" applyAlignment="1">
      <alignment horizontal="center" vertical="center" wrapText="1"/>
    </xf>
    <xf numFmtId="0" fontId="26" fillId="0" borderId="4" xfId="3" applyFont="1" applyBorder="1" applyAlignment="1">
      <alignment horizontal="center" vertical="center" wrapText="1"/>
    </xf>
    <xf numFmtId="164" fontId="26" fillId="0" borderId="4" xfId="3" applyNumberFormat="1" applyFont="1" applyBorder="1" applyAlignment="1">
      <alignment vertical="center" wrapText="1"/>
    </xf>
    <xf numFmtId="164" fontId="25" fillId="0" borderId="4" xfId="3" applyNumberFormat="1" applyFont="1" applyBorder="1" applyAlignment="1">
      <alignment vertical="center" wrapText="1"/>
    </xf>
    <xf numFmtId="0" fontId="26" fillId="0" borderId="4" xfId="3" applyFont="1" applyBorder="1" applyAlignment="1">
      <alignment vertical="center" wrapText="1"/>
    </xf>
    <xf numFmtId="0" fontId="25" fillId="6" borderId="4" xfId="3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5" fillId="0" borderId="4" xfId="3" applyFont="1" applyBorder="1" applyAlignment="1">
      <alignment horizontal="center" vertical="center" wrapText="1"/>
    </xf>
    <xf numFmtId="166" fontId="21" fillId="2" borderId="4" xfId="2" applyNumberFormat="1" applyFont="1" applyFill="1" applyBorder="1" applyAlignment="1">
      <alignment horizontal="center" vertical="center" wrapText="1"/>
    </xf>
    <xf numFmtId="4" fontId="28" fillId="2" borderId="4" xfId="2" applyNumberFormat="1" applyFont="1" applyFill="1" applyBorder="1" applyAlignment="1">
      <alignment horizontal="center" vertical="center" wrapText="1"/>
    </xf>
    <xf numFmtId="0" fontId="31" fillId="8" borderId="4" xfId="0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left" vertical="center" wrapText="1"/>
    </xf>
    <xf numFmtId="4" fontId="27" fillId="0" borderId="4" xfId="0" applyNumberFormat="1" applyFont="1" applyBorder="1" applyAlignment="1">
      <alignment horizontal="center" vertical="center" wrapText="1"/>
    </xf>
    <xf numFmtId="0" fontId="33" fillId="0" borderId="4" xfId="0" applyFont="1" applyBorder="1" applyAlignment="1">
      <alignment horizontal="left" vertical="center" wrapText="1"/>
    </xf>
    <xf numFmtId="44" fontId="0" fillId="0" borderId="4" xfId="4" applyFont="1" applyBorder="1" applyAlignment="1">
      <alignment horizontal="center" vertical="center"/>
    </xf>
    <xf numFmtId="44" fontId="0" fillId="0" borderId="4" xfId="4" applyFont="1" applyFill="1" applyBorder="1" applyAlignment="1">
      <alignment horizontal="center" vertical="center"/>
    </xf>
    <xf numFmtId="44" fontId="31" fillId="8" borderId="4" xfId="0" applyNumberFormat="1" applyFont="1" applyFill="1" applyBorder="1" applyAlignment="1">
      <alignment horizontal="center" vertical="center" wrapText="1"/>
    </xf>
    <xf numFmtId="44" fontId="32" fillId="8" borderId="4" xfId="4" applyFont="1" applyFill="1" applyBorder="1" applyAlignment="1">
      <alignment horizontal="center" vertical="center" wrapText="1"/>
    </xf>
    <xf numFmtId="166" fontId="21" fillId="5" borderId="4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7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left" vertical="center" wrapText="1"/>
    </xf>
    <xf numFmtId="164" fontId="26" fillId="0" borderId="4" xfId="0" applyNumberFormat="1" applyFont="1" applyBorder="1" applyAlignment="1">
      <alignment horizontal="center" vertical="center" wrapText="1"/>
    </xf>
    <xf numFmtId="0" fontId="29" fillId="0" borderId="4" xfId="0" applyFont="1" applyBorder="1"/>
    <xf numFmtId="164" fontId="38" fillId="0" borderId="4" xfId="0" applyNumberFormat="1" applyFont="1" applyBorder="1" applyAlignment="1">
      <alignment horizontal="center" vertical="center" wrapText="1"/>
    </xf>
    <xf numFmtId="0" fontId="29" fillId="11" borderId="1" xfId="0" applyFont="1" applyFill="1" applyBorder="1" applyAlignment="1">
      <alignment horizontal="center" vertical="center" wrapText="1"/>
    </xf>
    <xf numFmtId="0" fontId="37" fillId="11" borderId="4" xfId="0" applyFont="1" applyFill="1" applyBorder="1" applyAlignment="1">
      <alignment horizontal="center" vertical="center" wrapText="1"/>
    </xf>
    <xf numFmtId="0" fontId="29" fillId="12" borderId="1" xfId="0" applyFont="1" applyFill="1" applyBorder="1" applyAlignment="1">
      <alignment horizontal="center" vertical="center" wrapText="1"/>
    </xf>
    <xf numFmtId="0" fontId="37" fillId="12" borderId="4" xfId="0" applyFont="1" applyFill="1" applyBorder="1" applyAlignment="1">
      <alignment horizontal="center" vertical="center" wrapText="1"/>
    </xf>
    <xf numFmtId="0" fontId="37" fillId="13" borderId="4" xfId="0" applyFont="1" applyFill="1" applyBorder="1" applyAlignment="1">
      <alignment horizontal="center" vertical="center" wrapText="1"/>
    </xf>
    <xf numFmtId="164" fontId="37" fillId="13" borderId="4" xfId="0" applyNumberFormat="1" applyFont="1" applyFill="1" applyBorder="1" applyAlignment="1">
      <alignment horizontal="center" vertical="center" wrapText="1"/>
    </xf>
    <xf numFmtId="4" fontId="37" fillId="13" borderId="4" xfId="0" applyNumberFormat="1" applyFont="1" applyFill="1" applyBorder="1" applyAlignment="1">
      <alignment horizontal="center" vertical="center" wrapText="1"/>
    </xf>
    <xf numFmtId="0" fontId="37" fillId="13" borderId="4" xfId="0" applyFont="1" applyFill="1" applyBorder="1"/>
    <xf numFmtId="4" fontId="39" fillId="13" borderId="4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10" fontId="5" fillId="5" borderId="2" xfId="2" applyNumberFormat="1" applyFont="1" applyFill="1" applyBorder="1" applyAlignment="1">
      <alignment horizontal="center" vertical="center" wrapText="1"/>
    </xf>
    <xf numFmtId="4" fontId="5" fillId="5" borderId="4" xfId="2" applyNumberFormat="1" applyFont="1" applyFill="1" applyBorder="1" applyAlignment="1">
      <alignment horizontal="center" wrapText="1"/>
    </xf>
    <xf numFmtId="8" fontId="41" fillId="0" borderId="0" xfId="0" applyNumberFormat="1" applyFont="1"/>
    <xf numFmtId="2" fontId="11" fillId="0" borderId="0" xfId="0" applyNumberFormat="1" applyFont="1" applyAlignment="1">
      <alignment horizontal="center" vertical="center"/>
    </xf>
    <xf numFmtId="164" fontId="0" fillId="0" borderId="4" xfId="0" applyNumberFormat="1" applyBorder="1"/>
    <xf numFmtId="167" fontId="6" fillId="0" borderId="0" xfId="0" applyNumberFormat="1" applyFont="1"/>
    <xf numFmtId="0" fontId="5" fillId="0" borderId="4" xfId="2" applyFont="1" applyBorder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9" fillId="2" borderId="4" xfId="2" applyFont="1" applyFill="1" applyBorder="1" applyAlignment="1">
      <alignment horizontal="left" vertical="center" wrapText="1"/>
    </xf>
    <xf numFmtId="0" fontId="6" fillId="2" borderId="4" xfId="2" applyFont="1" applyFill="1" applyBorder="1" applyAlignment="1">
      <alignment horizont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vertical="center" wrapText="1"/>
    </xf>
    <xf numFmtId="0" fontId="5" fillId="2" borderId="2" xfId="2" applyFont="1" applyFill="1" applyBorder="1" applyAlignment="1">
      <alignment vertical="center" wrapText="1"/>
    </xf>
    <xf numFmtId="0" fontId="5" fillId="2" borderId="3" xfId="2" applyFont="1" applyFill="1" applyBorder="1" applyAlignment="1">
      <alignment vertical="center" wrapText="1"/>
    </xf>
    <xf numFmtId="14" fontId="5" fillId="2" borderId="1" xfId="2" applyNumberFormat="1" applyFont="1" applyFill="1" applyBorder="1" applyAlignment="1">
      <alignment horizontal="center" vertical="center" wrapText="1"/>
    </xf>
    <xf numFmtId="14" fontId="5" fillId="2" borderId="3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9" fillId="2" borderId="3" xfId="2" applyFont="1" applyFill="1" applyBorder="1" applyAlignment="1">
      <alignment horizontal="left" vertical="center" wrapText="1"/>
    </xf>
    <xf numFmtId="0" fontId="15" fillId="4" borderId="6" xfId="2" applyFont="1" applyFill="1" applyBorder="1" applyAlignment="1">
      <alignment horizontal="center" vertical="center" wrapText="1"/>
    </xf>
    <xf numFmtId="0" fontId="15" fillId="4" borderId="5" xfId="2" applyFont="1" applyFill="1" applyBorder="1" applyAlignment="1">
      <alignment horizontal="center" vertical="center" wrapText="1"/>
    </xf>
    <xf numFmtId="0" fontId="15" fillId="4" borderId="7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left" vertical="center" wrapText="1"/>
    </xf>
    <xf numFmtId="0" fontId="14" fillId="2" borderId="2" xfId="2" applyFont="1" applyFill="1" applyBorder="1" applyAlignment="1">
      <alignment horizontal="left" vertical="center" wrapText="1"/>
    </xf>
    <xf numFmtId="0" fontId="14" fillId="2" borderId="3" xfId="2" applyFont="1" applyFill="1" applyBorder="1" applyAlignment="1">
      <alignment horizontal="left" vertical="center" wrapText="1"/>
    </xf>
    <xf numFmtId="0" fontId="15" fillId="3" borderId="4" xfId="2" applyFont="1" applyFill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0" fontId="7" fillId="0" borderId="2" xfId="2" applyFont="1" applyBorder="1" applyAlignment="1">
      <alignment vertical="center" wrapText="1"/>
    </xf>
    <xf numFmtId="0" fontId="7" fillId="0" borderId="3" xfId="2" applyFont="1" applyBorder="1" applyAlignment="1">
      <alignment vertical="center" wrapText="1"/>
    </xf>
    <xf numFmtId="0" fontId="36" fillId="3" borderId="1" xfId="2" applyFont="1" applyFill="1" applyBorder="1" applyAlignment="1">
      <alignment horizontal="center" vertical="center" wrapText="1"/>
    </xf>
    <xf numFmtId="0" fontId="36" fillId="3" borderId="3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5" fillId="2" borderId="3" xfId="2" applyFont="1" applyFill="1" applyBorder="1" applyAlignment="1">
      <alignment horizontal="left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16" fillId="3" borderId="4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left" vertical="center" wrapText="1"/>
    </xf>
    <xf numFmtId="164" fontId="7" fillId="3" borderId="1" xfId="2" applyNumberFormat="1" applyFont="1" applyFill="1" applyBorder="1" applyAlignment="1">
      <alignment horizontal="center" vertical="center" wrapText="1"/>
    </xf>
    <xf numFmtId="164" fontId="7" fillId="3" borderId="3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0" fontId="14" fillId="0" borderId="3" xfId="2" applyFont="1" applyBorder="1" applyAlignment="1">
      <alignment horizontal="left" vertical="center" wrapText="1"/>
    </xf>
    <xf numFmtId="0" fontId="7" fillId="2" borderId="1" xfId="2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2" borderId="3" xfId="2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7" fillId="3" borderId="3" xfId="2" applyFont="1" applyFill="1" applyBorder="1" applyAlignment="1">
      <alignment horizontal="center" vertical="center" wrapText="1"/>
    </xf>
    <xf numFmtId="0" fontId="20" fillId="2" borderId="1" xfId="2" applyFont="1" applyFill="1" applyBorder="1" applyAlignment="1">
      <alignment horizontal="left" vertical="center" wrapText="1"/>
    </xf>
    <xf numFmtId="0" fontId="20" fillId="2" borderId="2" xfId="2" applyFont="1" applyFill="1" applyBorder="1" applyAlignment="1">
      <alignment horizontal="left" vertical="center" wrapText="1"/>
    </xf>
    <xf numFmtId="0" fontId="20" fillId="2" borderId="3" xfId="2" applyFont="1" applyFill="1" applyBorder="1" applyAlignment="1">
      <alignment horizontal="left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center" vertical="center" wrapText="1"/>
    </xf>
    <xf numFmtId="0" fontId="15" fillId="3" borderId="3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wrapText="1"/>
    </xf>
    <xf numFmtId="0" fontId="7" fillId="3" borderId="2" xfId="2" applyFont="1" applyFill="1" applyBorder="1" applyAlignment="1">
      <alignment horizontal="center" wrapText="1"/>
    </xf>
    <xf numFmtId="0" fontId="7" fillId="3" borderId="3" xfId="2" applyFont="1" applyFill="1" applyBorder="1" applyAlignment="1">
      <alignment horizontal="center" wrapText="1"/>
    </xf>
    <xf numFmtId="0" fontId="15" fillId="2" borderId="1" xfId="2" applyFont="1" applyFill="1" applyBorder="1" applyAlignment="1">
      <alignment horizontal="center" wrapText="1"/>
    </xf>
    <xf numFmtId="0" fontId="15" fillId="2" borderId="2" xfId="2" applyFont="1" applyFill="1" applyBorder="1" applyAlignment="1">
      <alignment horizontal="center" wrapText="1"/>
    </xf>
    <xf numFmtId="0" fontId="15" fillId="2" borderId="3" xfId="2" applyFont="1" applyFill="1" applyBorder="1" applyAlignment="1">
      <alignment horizontal="center" wrapText="1"/>
    </xf>
    <xf numFmtId="0" fontId="12" fillId="2" borderId="1" xfId="2" applyFont="1" applyFill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  <xf numFmtId="10" fontId="9" fillId="2" borderId="4" xfId="2" applyNumberFormat="1" applyFont="1" applyFill="1" applyBorder="1" applyAlignment="1">
      <alignment horizontal="center" vertical="center" wrapText="1"/>
    </xf>
    <xf numFmtId="10" fontId="7" fillId="2" borderId="1" xfId="2" applyNumberFormat="1" applyFont="1" applyFill="1" applyBorder="1" applyAlignment="1">
      <alignment horizontal="center" vertical="center" wrapText="1"/>
    </xf>
    <xf numFmtId="10" fontId="7" fillId="2" borderId="3" xfId="2" applyNumberFormat="1" applyFont="1" applyFill="1" applyBorder="1" applyAlignment="1">
      <alignment horizontal="center" vertical="center" wrapText="1"/>
    </xf>
    <xf numFmtId="10" fontId="7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left" vertical="center" wrapText="1"/>
    </xf>
    <xf numFmtId="0" fontId="5" fillId="5" borderId="2" xfId="2" applyFont="1" applyFill="1" applyBorder="1" applyAlignment="1">
      <alignment horizontal="left" vertical="center" wrapText="1"/>
    </xf>
    <xf numFmtId="0" fontId="5" fillId="5" borderId="3" xfId="2" applyFont="1" applyFill="1" applyBorder="1" applyAlignment="1">
      <alignment horizontal="left" vertical="center" wrapText="1"/>
    </xf>
    <xf numFmtId="0" fontId="29" fillId="2" borderId="1" xfId="2" applyFont="1" applyFill="1" applyBorder="1" applyAlignment="1">
      <alignment horizontal="left" vertical="center" wrapText="1"/>
    </xf>
    <xf numFmtId="0" fontId="29" fillId="2" borderId="2" xfId="2" applyFont="1" applyFill="1" applyBorder="1" applyAlignment="1">
      <alignment horizontal="left" vertical="center" wrapText="1"/>
    </xf>
    <xf numFmtId="0" fontId="29" fillId="2" borderId="3" xfId="2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40" fillId="8" borderId="1" xfId="0" applyFont="1" applyFill="1" applyBorder="1" applyAlignment="1">
      <alignment horizontal="center" vertical="center" wrapText="1"/>
    </xf>
    <xf numFmtId="0" fontId="40" fillId="8" borderId="2" xfId="0" applyFont="1" applyFill="1" applyBorder="1" applyAlignment="1">
      <alignment horizontal="center" vertical="center" wrapText="1"/>
    </xf>
    <xf numFmtId="0" fontId="40" fillId="8" borderId="3" xfId="0" applyFont="1" applyFill="1" applyBorder="1" applyAlignment="1">
      <alignment horizontal="center" vertical="center" wrapText="1"/>
    </xf>
    <xf numFmtId="0" fontId="31" fillId="8" borderId="4" xfId="0" applyFont="1" applyFill="1" applyBorder="1" applyAlignment="1">
      <alignment horizontal="center" vertical="center" wrapText="1"/>
    </xf>
    <xf numFmtId="0" fontId="30" fillId="7" borderId="4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25" fillId="0" borderId="4" xfId="3" applyFont="1" applyBorder="1" applyAlignment="1">
      <alignment horizontal="center" vertical="center"/>
    </xf>
    <xf numFmtId="0" fontId="25" fillId="6" borderId="4" xfId="3" applyFont="1" applyFill="1" applyBorder="1" applyAlignment="1">
      <alignment horizontal="center" vertical="center" wrapText="1"/>
    </xf>
    <xf numFmtId="0" fontId="25" fillId="0" borderId="4" xfId="3" applyFont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center" wrapText="1"/>
    </xf>
    <xf numFmtId="0" fontId="22" fillId="0" borderId="4" xfId="3" applyFont="1" applyBorder="1" applyAlignment="1">
      <alignment horizontal="center" vertical="center" wrapText="1"/>
    </xf>
    <xf numFmtId="0" fontId="26" fillId="0" borderId="4" xfId="3" applyFont="1" applyBorder="1" applyAlignment="1">
      <alignment horizontal="left" vertical="center" wrapText="1"/>
    </xf>
    <xf numFmtId="164" fontId="25" fillId="0" borderId="4" xfId="3" applyNumberFormat="1" applyFont="1" applyBorder="1" applyAlignment="1">
      <alignment horizontal="center" vertical="center" wrapText="1"/>
    </xf>
    <xf numFmtId="0" fontId="23" fillId="0" borderId="4" xfId="3" applyFont="1" applyBorder="1" applyAlignment="1">
      <alignment horizontal="center" vertical="center"/>
    </xf>
    <xf numFmtId="0" fontId="26" fillId="0" borderId="1" xfId="3" applyFont="1" applyBorder="1" applyAlignment="1">
      <alignment horizontal="left" vertical="center"/>
    </xf>
    <xf numFmtId="0" fontId="26" fillId="0" borderId="2" xfId="3" applyFont="1" applyBorder="1" applyAlignment="1">
      <alignment horizontal="left" vertical="center"/>
    </xf>
    <xf numFmtId="0" fontId="26" fillId="0" borderId="3" xfId="3" applyFont="1" applyBorder="1" applyAlignment="1">
      <alignment horizontal="left" vertical="center"/>
    </xf>
    <xf numFmtId="0" fontId="22" fillId="0" borderId="4" xfId="2" applyFont="1" applyBorder="1" applyAlignment="1">
      <alignment horizontal="left" vertical="center"/>
    </xf>
    <xf numFmtId="0" fontId="26" fillId="0" borderId="4" xfId="3" applyFont="1" applyBorder="1" applyAlignment="1">
      <alignment horizontal="center"/>
    </xf>
    <xf numFmtId="0" fontId="26" fillId="0" borderId="4" xfId="3" applyFont="1" applyBorder="1" applyAlignment="1">
      <alignment horizontal="center" vertical="center"/>
    </xf>
    <xf numFmtId="4" fontId="25" fillId="0" borderId="4" xfId="3" applyNumberFormat="1" applyFont="1" applyBorder="1" applyAlignment="1">
      <alignment horizontal="center"/>
    </xf>
    <xf numFmtId="0" fontId="22" fillId="0" borderId="4" xfId="3" applyFont="1" applyBorder="1" applyAlignment="1">
      <alignment horizontal="center" vertical="center"/>
    </xf>
    <xf numFmtId="4" fontId="25" fillId="0" borderId="4" xfId="3" applyNumberFormat="1" applyFont="1" applyBorder="1" applyAlignment="1">
      <alignment horizontal="center" vertical="center"/>
    </xf>
    <xf numFmtId="164" fontId="26" fillId="0" borderId="4" xfId="3" applyNumberFormat="1" applyFont="1" applyBorder="1" applyAlignment="1">
      <alignment horizontal="left" vertical="center" wrapText="1"/>
    </xf>
    <xf numFmtId="4" fontId="26" fillId="0" borderId="4" xfId="3" applyNumberFormat="1" applyFont="1" applyBorder="1" applyAlignment="1">
      <alignment horizontal="center" vertical="center" wrapText="1"/>
    </xf>
    <xf numFmtId="4" fontId="25" fillId="0" borderId="4" xfId="3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7" fillId="0" borderId="1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37" fillId="9" borderId="1" xfId="0" applyFont="1" applyFill="1" applyBorder="1" applyAlignment="1">
      <alignment horizontal="center" vertical="center"/>
    </xf>
    <xf numFmtId="0" fontId="37" fillId="9" borderId="2" xfId="0" applyFont="1" applyFill="1" applyBorder="1" applyAlignment="1">
      <alignment horizontal="center" vertical="center"/>
    </xf>
    <xf numFmtId="0" fontId="37" fillId="9" borderId="3" xfId="0" applyFont="1" applyFill="1" applyBorder="1" applyAlignment="1">
      <alignment horizontal="center" vertical="center"/>
    </xf>
    <xf numFmtId="0" fontId="24" fillId="10" borderId="1" xfId="0" applyFont="1" applyFill="1" applyBorder="1" applyAlignment="1">
      <alignment horizontal="center" vertical="center"/>
    </xf>
    <xf numFmtId="0" fontId="24" fillId="10" borderId="2" xfId="0" applyFont="1" applyFill="1" applyBorder="1" applyAlignment="1">
      <alignment horizontal="center" vertical="center"/>
    </xf>
    <xf numFmtId="0" fontId="24" fillId="10" borderId="3" xfId="0" applyFont="1" applyFill="1" applyBorder="1" applyAlignment="1">
      <alignment horizontal="center" vertical="center"/>
    </xf>
    <xf numFmtId="0" fontId="37" fillId="13" borderId="4" xfId="0" applyFont="1" applyFill="1" applyBorder="1" applyAlignment="1">
      <alignment horizontal="center" vertical="center" wrapText="1"/>
    </xf>
    <xf numFmtId="0" fontId="37" fillId="9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2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5">
    <cellStyle name="Moeda" xfId="4" builtinId="4"/>
    <cellStyle name="Normal" xfId="0" builtinId="0"/>
    <cellStyle name="Normal 2" xfId="2"/>
    <cellStyle name="Normal 3" xfId="3"/>
    <cellStyle name="Vírgula" xfId="1" builtinId="3"/>
  </cellStyles>
  <dxfs count="0"/>
  <tableStyles count="0" defaultTableStyle="TableStyleMedium2" defaultPivotStyle="PivotStyleLight16"/>
  <colors>
    <mruColors>
      <color rgb="FFA2DAE0"/>
      <color rgb="FF99DFE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GABINETE\Termo%20de%20Referencia\TR%20Diversos%202019\TR%20Manuten&#231;&#227;o%20Ar%20Condicionado\PLANLHAS\Planilha%20Manuten&#231;&#227;o%20Ar%20Condicionado%202019%20(Salvo%20automaticament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ção Mat. Consumo Repos. (2"/>
      <sheetName val="Mat. Dimerização"/>
      <sheetName val="Eng. Mecânico"/>
      <sheetName val="Tec. Segurança "/>
      <sheetName val="Encarregado de Manutenção AC"/>
      <sheetName val="Tec. Mecânico AC"/>
      <sheetName val="Auxiliar Técnico AC"/>
      <sheetName val="Materiais Pesquisa"/>
      <sheetName val="Serviços Especializado Pesquisa"/>
      <sheetName val="Serviços Especializado Consolid"/>
      <sheetName val="Ferramentas-Equips Pesquisa "/>
      <sheetName val=" EPI Pesquisa"/>
      <sheetName val=" Uniformes Pesquisa"/>
      <sheetName val="Uniformes Consolidada"/>
      <sheetName val="Resumo Geral (MO+Mat.)"/>
      <sheetName val="Autorização de Materiais"/>
      <sheetName val="Pesquisa MO x Orgãos Publicos"/>
      <sheetName val="Form. Relatório Manut. Corr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DFE9"/>
  </sheetPr>
  <dimension ref="A1:H158"/>
  <sheetViews>
    <sheetView topLeftCell="A10" zoomScale="150" zoomScaleNormal="150" workbookViewId="0">
      <selection activeCell="B44" sqref="B44:E44"/>
    </sheetView>
  </sheetViews>
  <sheetFormatPr defaultColWidth="9.140625" defaultRowHeight="15" x14ac:dyDescent="0.25"/>
  <cols>
    <col min="1" max="1" width="6.5703125" style="1" customWidth="1"/>
    <col min="2" max="5" width="15.7109375" style="1" customWidth="1"/>
    <col min="6" max="7" width="12.7109375" style="1" customWidth="1"/>
    <col min="8" max="8" width="11.28515625" style="1" bestFit="1" customWidth="1"/>
    <col min="9" max="16384" width="9.140625" style="1"/>
  </cols>
  <sheetData>
    <row r="1" spans="1:7" x14ac:dyDescent="0.25">
      <c r="A1" s="114" t="s">
        <v>0</v>
      </c>
      <c r="B1" s="114"/>
      <c r="C1" s="114"/>
      <c r="D1" s="114"/>
      <c r="E1" s="114"/>
      <c r="F1" s="114"/>
      <c r="G1" s="114"/>
    </row>
    <row r="2" spans="1:7" x14ac:dyDescent="0.25">
      <c r="A2" s="114" t="s">
        <v>1</v>
      </c>
      <c r="B2" s="114"/>
      <c r="C2" s="114"/>
      <c r="D2" s="114"/>
      <c r="E2" s="114"/>
      <c r="F2" s="114"/>
      <c r="G2" s="114"/>
    </row>
    <row r="3" spans="1:7" x14ac:dyDescent="0.25">
      <c r="A3" s="114" t="s">
        <v>2</v>
      </c>
      <c r="B3" s="114"/>
      <c r="C3" s="114"/>
      <c r="D3" s="114"/>
      <c r="E3" s="114"/>
      <c r="F3" s="114"/>
      <c r="G3" s="114"/>
    </row>
    <row r="4" spans="1:7" x14ac:dyDescent="0.25">
      <c r="A4" s="114" t="s">
        <v>3</v>
      </c>
      <c r="B4" s="114"/>
      <c r="C4" s="114"/>
      <c r="D4" s="114"/>
      <c r="E4" s="114"/>
      <c r="F4" s="114"/>
      <c r="G4" s="114"/>
    </row>
    <row r="5" spans="1:7" x14ac:dyDescent="0.25">
      <c r="A5" s="114" t="s">
        <v>4</v>
      </c>
      <c r="B5" s="114"/>
      <c r="C5" s="114"/>
      <c r="D5" s="114"/>
      <c r="E5" s="114"/>
      <c r="F5" s="114"/>
      <c r="G5" s="114"/>
    </row>
    <row r="6" spans="1:7" x14ac:dyDescent="0.25">
      <c r="A6" s="115"/>
      <c r="B6" s="115"/>
      <c r="C6" s="115"/>
      <c r="D6" s="115"/>
      <c r="E6" s="115"/>
      <c r="F6" s="115"/>
      <c r="G6" s="115"/>
    </row>
    <row r="7" spans="1:7" ht="57.75" customHeight="1" x14ac:dyDescent="0.25">
      <c r="A7" s="114" t="s">
        <v>189</v>
      </c>
      <c r="B7" s="114"/>
      <c r="C7" s="114"/>
      <c r="D7" s="114"/>
      <c r="E7" s="114"/>
      <c r="F7" s="114"/>
      <c r="G7" s="114"/>
    </row>
    <row r="8" spans="1:7" x14ac:dyDescent="0.25">
      <c r="A8" s="117"/>
      <c r="B8" s="117"/>
      <c r="C8" s="117"/>
      <c r="D8" s="117"/>
      <c r="E8" s="117"/>
      <c r="F8" s="117"/>
      <c r="G8" s="117"/>
    </row>
    <row r="9" spans="1:7" ht="15.75" x14ac:dyDescent="0.25">
      <c r="A9" s="128" t="s">
        <v>9</v>
      </c>
      <c r="B9" s="129"/>
      <c r="C9" s="129"/>
      <c r="D9" s="129"/>
      <c r="E9" s="129"/>
      <c r="F9" s="129"/>
      <c r="G9" s="130"/>
    </row>
    <row r="10" spans="1:7" ht="32.25" customHeight="1" x14ac:dyDescent="0.25">
      <c r="A10" s="118" t="s">
        <v>10</v>
      </c>
      <c r="B10" s="119"/>
      <c r="C10" s="119"/>
      <c r="D10" s="119"/>
      <c r="E10" s="119"/>
      <c r="F10" s="119"/>
      <c r="G10" s="120"/>
    </row>
    <row r="11" spans="1:7" x14ac:dyDescent="0.25">
      <c r="A11" s="57"/>
      <c r="B11" s="2"/>
      <c r="C11" s="2"/>
      <c r="D11" s="2"/>
      <c r="E11" s="2"/>
      <c r="F11" s="2"/>
      <c r="G11" s="58"/>
    </row>
    <row r="12" spans="1:7" x14ac:dyDescent="0.25">
      <c r="A12" s="131" t="s">
        <v>101</v>
      </c>
      <c r="B12" s="132"/>
      <c r="C12" s="132"/>
      <c r="D12" s="132"/>
      <c r="E12" s="132"/>
      <c r="F12" s="132"/>
      <c r="G12" s="133"/>
    </row>
    <row r="13" spans="1:7" x14ac:dyDescent="0.25">
      <c r="A13" s="131" t="s">
        <v>102</v>
      </c>
      <c r="B13" s="132"/>
      <c r="C13" s="132"/>
      <c r="D13" s="132"/>
      <c r="E13" s="132"/>
      <c r="F13" s="132"/>
      <c r="G13" s="133"/>
    </row>
    <row r="14" spans="1:7" x14ac:dyDescent="0.25">
      <c r="A14" s="116" t="s">
        <v>11</v>
      </c>
      <c r="B14" s="116"/>
      <c r="C14" s="116"/>
      <c r="D14" s="116"/>
      <c r="E14" s="116"/>
      <c r="F14" s="116"/>
      <c r="G14" s="116"/>
    </row>
    <row r="15" spans="1:7" x14ac:dyDescent="0.25">
      <c r="A15" s="117"/>
      <c r="B15" s="117"/>
      <c r="C15" s="117"/>
      <c r="D15" s="117"/>
      <c r="E15" s="117"/>
      <c r="F15" s="117"/>
      <c r="G15" s="117"/>
    </row>
    <row r="16" spans="1:7" x14ac:dyDescent="0.25">
      <c r="A16" s="118" t="s">
        <v>12</v>
      </c>
      <c r="B16" s="119"/>
      <c r="C16" s="119"/>
      <c r="D16" s="119"/>
      <c r="E16" s="119"/>
      <c r="F16" s="119"/>
      <c r="G16" s="120"/>
    </row>
    <row r="17" spans="1:7" x14ac:dyDescent="0.25">
      <c r="A17" s="67" t="s">
        <v>13</v>
      </c>
      <c r="B17" s="121" t="s">
        <v>14</v>
      </c>
      <c r="C17" s="122"/>
      <c r="D17" s="122"/>
      <c r="E17" s="123"/>
      <c r="F17" s="124">
        <f ca="1">NOW()</f>
        <v>45692.594741435183</v>
      </c>
      <c r="G17" s="125"/>
    </row>
    <row r="18" spans="1:7" x14ac:dyDescent="0.25">
      <c r="A18" s="67" t="s">
        <v>15</v>
      </c>
      <c r="B18" s="121" t="s">
        <v>16</v>
      </c>
      <c r="C18" s="122"/>
      <c r="D18" s="122"/>
      <c r="E18" s="123"/>
      <c r="F18" s="126" t="s">
        <v>17</v>
      </c>
      <c r="G18" s="127"/>
    </row>
    <row r="19" spans="1:7" ht="29.25" customHeight="1" x14ac:dyDescent="0.25">
      <c r="A19" s="64" t="s">
        <v>18</v>
      </c>
      <c r="B19" s="143" t="s">
        <v>19</v>
      </c>
      <c r="C19" s="144"/>
      <c r="D19" s="144"/>
      <c r="E19" s="145"/>
      <c r="F19" s="146" t="s">
        <v>241</v>
      </c>
      <c r="G19" s="147"/>
    </row>
    <row r="20" spans="1:7" ht="15.75" x14ac:dyDescent="0.25">
      <c r="A20" s="67" t="s">
        <v>20</v>
      </c>
      <c r="B20" s="121" t="s">
        <v>103</v>
      </c>
      <c r="C20" s="122"/>
      <c r="D20" s="122"/>
      <c r="E20" s="123"/>
      <c r="F20" s="148">
        <v>12</v>
      </c>
      <c r="G20" s="149"/>
    </row>
    <row r="21" spans="1:7" x14ac:dyDescent="0.25">
      <c r="A21" s="3"/>
      <c r="B21" s="3"/>
      <c r="C21" s="3"/>
      <c r="D21" s="3"/>
      <c r="E21" s="3"/>
      <c r="F21" s="3"/>
      <c r="G21" s="3"/>
    </row>
    <row r="22" spans="1:7" x14ac:dyDescent="0.25">
      <c r="A22" s="118" t="s">
        <v>21</v>
      </c>
      <c r="B22" s="119"/>
      <c r="C22" s="119"/>
      <c r="D22" s="119"/>
      <c r="E22" s="119"/>
      <c r="F22" s="119"/>
      <c r="G22" s="120"/>
    </row>
    <row r="23" spans="1:7" ht="50.25" customHeight="1" x14ac:dyDescent="0.25">
      <c r="A23" s="150" t="s">
        <v>22</v>
      </c>
      <c r="B23" s="150"/>
      <c r="C23" s="150"/>
      <c r="D23" s="150"/>
      <c r="E23" s="57" t="s">
        <v>23</v>
      </c>
      <c r="F23" s="151" t="s">
        <v>24</v>
      </c>
      <c r="G23" s="152"/>
    </row>
    <row r="24" spans="1:7" ht="15.75" x14ac:dyDescent="0.25">
      <c r="A24" s="134" t="s">
        <v>187</v>
      </c>
      <c r="B24" s="135"/>
      <c r="C24" s="135"/>
      <c r="D24" s="136"/>
      <c r="E24" s="57" t="s">
        <v>25</v>
      </c>
      <c r="F24" s="137">
        <v>1</v>
      </c>
      <c r="G24" s="137"/>
    </row>
    <row r="25" spans="1:7" ht="28.5" customHeight="1" x14ac:dyDescent="0.25">
      <c r="A25" s="138" t="s">
        <v>104</v>
      </c>
      <c r="B25" s="139"/>
      <c r="C25" s="139"/>
      <c r="D25" s="139"/>
      <c r="E25" s="139"/>
      <c r="F25" s="139"/>
      <c r="G25" s="140"/>
    </row>
    <row r="26" spans="1:7" ht="33.75" customHeight="1" x14ac:dyDescent="0.25">
      <c r="A26" s="138" t="s">
        <v>105</v>
      </c>
      <c r="B26" s="139"/>
      <c r="C26" s="139"/>
      <c r="D26" s="139"/>
      <c r="E26" s="139"/>
      <c r="F26" s="139"/>
      <c r="G26" s="140"/>
    </row>
    <row r="27" spans="1:7" x14ac:dyDescent="0.25">
      <c r="A27" s="4"/>
      <c r="B27" s="5"/>
      <c r="C27" s="5"/>
      <c r="D27" s="5"/>
      <c r="E27" s="5"/>
      <c r="F27" s="5"/>
      <c r="G27" s="6"/>
    </row>
    <row r="28" spans="1:7" x14ac:dyDescent="0.25">
      <c r="A28" s="141" t="s">
        <v>26</v>
      </c>
      <c r="B28" s="141"/>
      <c r="C28" s="141"/>
      <c r="D28" s="141"/>
      <c r="E28" s="141"/>
      <c r="F28" s="141"/>
      <c r="G28" s="141"/>
    </row>
    <row r="29" spans="1:7" x14ac:dyDescent="0.25">
      <c r="A29" s="142" t="s">
        <v>27</v>
      </c>
      <c r="B29" s="142"/>
      <c r="C29" s="142"/>
      <c r="D29" s="142"/>
      <c r="E29" s="142"/>
      <c r="F29" s="142"/>
      <c r="G29" s="142"/>
    </row>
    <row r="30" spans="1:7" x14ac:dyDescent="0.25">
      <c r="A30" s="142" t="s">
        <v>28</v>
      </c>
      <c r="B30" s="142"/>
      <c r="C30" s="142"/>
      <c r="D30" s="142"/>
      <c r="E30" s="142"/>
      <c r="F30" s="142"/>
      <c r="G30" s="142"/>
    </row>
    <row r="31" spans="1:7" x14ac:dyDescent="0.25">
      <c r="A31" s="67">
        <v>1</v>
      </c>
      <c r="B31" s="153" t="s">
        <v>29</v>
      </c>
      <c r="C31" s="154"/>
      <c r="D31" s="154"/>
      <c r="E31" s="155"/>
      <c r="F31" s="156" t="str">
        <f>A24</f>
        <v>Encarregado(a)</v>
      </c>
      <c r="G31" s="157"/>
    </row>
    <row r="32" spans="1:7" x14ac:dyDescent="0.25">
      <c r="A32" s="67">
        <v>2</v>
      </c>
      <c r="B32" s="153" t="s">
        <v>30</v>
      </c>
      <c r="C32" s="154"/>
      <c r="D32" s="154"/>
      <c r="E32" s="155"/>
      <c r="F32" s="156" t="s">
        <v>188</v>
      </c>
      <c r="G32" s="157"/>
    </row>
    <row r="33" spans="1:8" x14ac:dyDescent="0.25">
      <c r="A33" s="64">
        <v>3</v>
      </c>
      <c r="B33" s="161" t="s">
        <v>209</v>
      </c>
      <c r="C33" s="162"/>
      <c r="D33" s="162"/>
      <c r="E33" s="163"/>
      <c r="F33" s="164">
        <v>4220.33</v>
      </c>
      <c r="G33" s="165"/>
      <c r="H33" s="113"/>
    </row>
    <row r="34" spans="1:8" x14ac:dyDescent="0.25">
      <c r="A34" s="67">
        <v>4</v>
      </c>
      <c r="B34" s="153" t="s">
        <v>31</v>
      </c>
      <c r="C34" s="154"/>
      <c r="D34" s="154"/>
      <c r="E34" s="155"/>
      <c r="F34" s="156" t="str">
        <f>A24</f>
        <v>Encarregado(a)</v>
      </c>
      <c r="G34" s="157"/>
      <c r="H34" s="113"/>
    </row>
    <row r="35" spans="1:8" ht="29.25" customHeight="1" x14ac:dyDescent="0.25">
      <c r="A35" s="67">
        <v>5</v>
      </c>
      <c r="B35" s="158" t="s">
        <v>257</v>
      </c>
      <c r="C35" s="158"/>
      <c r="D35" s="158"/>
      <c r="E35" s="158"/>
      <c r="F35" s="124" t="s">
        <v>98</v>
      </c>
      <c r="G35" s="127"/>
    </row>
    <row r="36" spans="1:8" x14ac:dyDescent="0.25">
      <c r="A36" s="126"/>
      <c r="B36" s="159"/>
      <c r="C36" s="159"/>
      <c r="D36" s="159"/>
      <c r="E36" s="159"/>
      <c r="F36" s="159"/>
      <c r="G36" s="127"/>
    </row>
    <row r="37" spans="1:8" x14ac:dyDescent="0.25">
      <c r="A37" s="7"/>
      <c r="B37" s="160" t="s">
        <v>106</v>
      </c>
      <c r="C37" s="160"/>
      <c r="D37" s="160"/>
      <c r="E37" s="160"/>
      <c r="F37" s="8"/>
      <c r="G37" s="9"/>
    </row>
    <row r="38" spans="1:8" x14ac:dyDescent="0.25">
      <c r="A38" s="67">
        <v>1</v>
      </c>
      <c r="B38" s="156" t="s">
        <v>32</v>
      </c>
      <c r="C38" s="174"/>
      <c r="D38" s="174"/>
      <c r="E38" s="157"/>
      <c r="F38" s="67" t="s">
        <v>33</v>
      </c>
      <c r="G38" s="67" t="s">
        <v>6</v>
      </c>
    </row>
    <row r="39" spans="1:8" x14ac:dyDescent="0.25">
      <c r="A39" s="64" t="s">
        <v>13</v>
      </c>
      <c r="B39" s="171" t="s">
        <v>34</v>
      </c>
      <c r="C39" s="154"/>
      <c r="D39" s="154"/>
      <c r="E39" s="155"/>
      <c r="F39" s="10">
        <v>1</v>
      </c>
      <c r="G39" s="11">
        <f>F33</f>
        <v>4220.33</v>
      </c>
    </row>
    <row r="40" spans="1:8" x14ac:dyDescent="0.25">
      <c r="A40" s="67" t="s">
        <v>15</v>
      </c>
      <c r="B40" s="153" t="s">
        <v>107</v>
      </c>
      <c r="C40" s="154"/>
      <c r="D40" s="154"/>
      <c r="E40" s="155"/>
      <c r="F40" s="12">
        <v>0</v>
      </c>
      <c r="G40" s="13">
        <f>G39*F40</f>
        <v>0</v>
      </c>
    </row>
    <row r="41" spans="1:8" x14ac:dyDescent="0.25">
      <c r="A41" s="67" t="s">
        <v>18</v>
      </c>
      <c r="B41" s="153" t="s">
        <v>35</v>
      </c>
      <c r="C41" s="154"/>
      <c r="D41" s="154"/>
      <c r="E41" s="155"/>
      <c r="F41" s="14">
        <v>0</v>
      </c>
      <c r="G41" s="15">
        <f>G40*F41</f>
        <v>0</v>
      </c>
    </row>
    <row r="42" spans="1:8" x14ac:dyDescent="0.25">
      <c r="A42" s="67" t="s">
        <v>20</v>
      </c>
      <c r="B42" s="153" t="s">
        <v>36</v>
      </c>
      <c r="C42" s="154"/>
      <c r="D42" s="154"/>
      <c r="E42" s="155"/>
      <c r="F42" s="14">
        <v>0</v>
      </c>
      <c r="G42" s="15">
        <f>G41*F42</f>
        <v>0</v>
      </c>
    </row>
    <row r="43" spans="1:8" x14ac:dyDescent="0.25">
      <c r="A43" s="67" t="s">
        <v>37</v>
      </c>
      <c r="B43" s="153" t="s">
        <v>38</v>
      </c>
      <c r="C43" s="154"/>
      <c r="D43" s="154"/>
      <c r="E43" s="155"/>
      <c r="F43" s="14">
        <v>0</v>
      </c>
      <c r="G43" s="15">
        <f>G42*F43</f>
        <v>0</v>
      </c>
    </row>
    <row r="44" spans="1:8" x14ac:dyDescent="0.25">
      <c r="A44" s="67" t="s">
        <v>39</v>
      </c>
      <c r="B44" s="153" t="s">
        <v>40</v>
      </c>
      <c r="C44" s="154"/>
      <c r="D44" s="154"/>
      <c r="E44" s="155"/>
      <c r="F44" s="14"/>
      <c r="G44" s="15"/>
    </row>
    <row r="45" spans="1:8" x14ac:dyDescent="0.25">
      <c r="A45" s="16"/>
      <c r="B45" s="166" t="s">
        <v>41</v>
      </c>
      <c r="C45" s="167"/>
      <c r="D45" s="167"/>
      <c r="E45" s="167"/>
      <c r="F45" s="17">
        <f>SUM(F39:F44)</f>
        <v>1</v>
      </c>
      <c r="G45" s="11">
        <f>SUM(G39:G44)</f>
        <v>4220.33</v>
      </c>
    </row>
    <row r="46" spans="1:8" x14ac:dyDescent="0.25">
      <c r="A46" s="168" t="s">
        <v>108</v>
      </c>
      <c r="B46" s="169"/>
      <c r="C46" s="169"/>
      <c r="D46" s="169"/>
      <c r="E46" s="169"/>
      <c r="F46" s="169"/>
      <c r="G46" s="170"/>
    </row>
    <row r="47" spans="1:8" x14ac:dyDescent="0.25">
      <c r="A47" s="126"/>
      <c r="B47" s="159"/>
      <c r="C47" s="159"/>
      <c r="D47" s="159"/>
      <c r="E47" s="159"/>
      <c r="F47" s="159"/>
      <c r="G47" s="127"/>
    </row>
    <row r="48" spans="1:8" x14ac:dyDescent="0.25">
      <c r="A48" s="56"/>
      <c r="B48" s="118" t="s">
        <v>42</v>
      </c>
      <c r="C48" s="119"/>
      <c r="D48" s="119"/>
      <c r="E48" s="119"/>
      <c r="F48" s="18"/>
      <c r="G48" s="18"/>
    </row>
    <row r="49" spans="1:7" x14ac:dyDescent="0.25">
      <c r="A49" s="171" t="s">
        <v>43</v>
      </c>
      <c r="B49" s="172"/>
      <c r="C49" s="172"/>
      <c r="D49" s="172"/>
      <c r="E49" s="172"/>
      <c r="F49" s="172"/>
      <c r="G49" s="173"/>
    </row>
    <row r="50" spans="1:7" x14ac:dyDescent="0.25">
      <c r="A50" s="67" t="s">
        <v>44</v>
      </c>
      <c r="B50" s="171" t="s">
        <v>45</v>
      </c>
      <c r="C50" s="172"/>
      <c r="D50" s="172"/>
      <c r="E50" s="172"/>
      <c r="F50" s="173"/>
      <c r="G50" s="67" t="s">
        <v>6</v>
      </c>
    </row>
    <row r="51" spans="1:7" x14ac:dyDescent="0.25">
      <c r="A51" s="67" t="s">
        <v>13</v>
      </c>
      <c r="B51" s="153" t="s">
        <v>46</v>
      </c>
      <c r="C51" s="154"/>
      <c r="D51" s="154"/>
      <c r="E51" s="155"/>
      <c r="F51" s="19">
        <v>8.3299999999999999E-2</v>
      </c>
      <c r="G51" s="15">
        <f>F51*G45</f>
        <v>351.55348900000001</v>
      </c>
    </row>
    <row r="52" spans="1:7" x14ac:dyDescent="0.25">
      <c r="A52" s="67" t="s">
        <v>15</v>
      </c>
      <c r="B52" s="153" t="s">
        <v>47</v>
      </c>
      <c r="C52" s="154"/>
      <c r="D52" s="154"/>
      <c r="E52" s="155"/>
      <c r="F52" s="19">
        <v>0.121</v>
      </c>
      <c r="G52" s="15">
        <f>F52*G45</f>
        <v>510.65992999999997</v>
      </c>
    </row>
    <row r="53" spans="1:7" x14ac:dyDescent="0.25">
      <c r="A53" s="56"/>
      <c r="B53" s="166" t="s">
        <v>8</v>
      </c>
      <c r="C53" s="167"/>
      <c r="D53" s="167"/>
      <c r="E53" s="178"/>
      <c r="F53" s="20">
        <f>SUM(F51:F52)</f>
        <v>0.20429999999999998</v>
      </c>
      <c r="G53" s="11">
        <f>SUM(G51:G52)</f>
        <v>862.21341899999993</v>
      </c>
    </row>
    <row r="54" spans="1:7" ht="28.5" customHeight="1" x14ac:dyDescent="0.25">
      <c r="A54" s="138" t="s">
        <v>109</v>
      </c>
      <c r="B54" s="139"/>
      <c r="C54" s="139"/>
      <c r="D54" s="139"/>
      <c r="E54" s="139"/>
      <c r="F54" s="139"/>
      <c r="G54" s="140"/>
    </row>
    <row r="55" spans="1:7" ht="30" customHeight="1" x14ac:dyDescent="0.25">
      <c r="A55" s="138" t="s">
        <v>110</v>
      </c>
      <c r="B55" s="139"/>
      <c r="C55" s="139"/>
      <c r="D55" s="139"/>
      <c r="E55" s="139"/>
      <c r="F55" s="139"/>
      <c r="G55" s="140"/>
    </row>
    <row r="56" spans="1:7" ht="42.75" customHeight="1" x14ac:dyDescent="0.25">
      <c r="A56" s="175" t="s">
        <v>221</v>
      </c>
      <c r="B56" s="176"/>
      <c r="C56" s="176"/>
      <c r="D56" s="176"/>
      <c r="E56" s="176"/>
      <c r="F56" s="176"/>
      <c r="G56" s="177"/>
    </row>
    <row r="57" spans="1:7" x14ac:dyDescent="0.25">
      <c r="A57" s="59"/>
      <c r="B57" s="60"/>
      <c r="C57" s="60"/>
      <c r="D57" s="60"/>
      <c r="E57" s="60"/>
      <c r="F57" s="60"/>
      <c r="G57" s="61"/>
    </row>
    <row r="58" spans="1:7" ht="31.5" customHeight="1" x14ac:dyDescent="0.25">
      <c r="A58" s="171" t="s">
        <v>48</v>
      </c>
      <c r="B58" s="172"/>
      <c r="C58" s="172"/>
      <c r="D58" s="172"/>
      <c r="E58" s="172"/>
      <c r="F58" s="172"/>
      <c r="G58" s="173"/>
    </row>
    <row r="59" spans="1:7" ht="24" x14ac:dyDescent="0.25">
      <c r="A59" s="67" t="s">
        <v>49</v>
      </c>
      <c r="B59" s="171" t="s">
        <v>50</v>
      </c>
      <c r="C59" s="154"/>
      <c r="D59" s="154"/>
      <c r="E59" s="155"/>
      <c r="F59" s="68" t="s">
        <v>51</v>
      </c>
      <c r="G59" s="67" t="s">
        <v>6</v>
      </c>
    </row>
    <row r="60" spans="1:7" x14ac:dyDescent="0.25">
      <c r="A60" s="67" t="s">
        <v>13</v>
      </c>
      <c r="B60" s="153" t="s">
        <v>52</v>
      </c>
      <c r="C60" s="154"/>
      <c r="D60" s="154"/>
      <c r="E60" s="155"/>
      <c r="F60" s="21">
        <v>0.2</v>
      </c>
      <c r="G60" s="22">
        <f>F60*(G45+G53+G126)</f>
        <v>1043.3124685555556</v>
      </c>
    </row>
    <row r="61" spans="1:7" x14ac:dyDescent="0.25">
      <c r="A61" s="67" t="s">
        <v>15</v>
      </c>
      <c r="B61" s="153" t="s">
        <v>53</v>
      </c>
      <c r="C61" s="154"/>
      <c r="D61" s="154"/>
      <c r="E61" s="155"/>
      <c r="F61" s="21">
        <v>2.5000000000000001E-2</v>
      </c>
      <c r="G61" s="22">
        <f>F61*(G45+G53+G126)</f>
        <v>130.41405856944445</v>
      </c>
    </row>
    <row r="62" spans="1:7" ht="15" customHeight="1" x14ac:dyDescent="0.25">
      <c r="A62" s="67" t="s">
        <v>18</v>
      </c>
      <c r="B62" s="153" t="s">
        <v>54</v>
      </c>
      <c r="C62" s="154"/>
      <c r="D62" s="154"/>
      <c r="E62" s="155"/>
      <c r="F62" s="21">
        <v>0.03</v>
      </c>
      <c r="G62" s="22">
        <f>F62*(G45+G53+G126)</f>
        <v>156.49687028333332</v>
      </c>
    </row>
    <row r="63" spans="1:7" x14ac:dyDescent="0.25">
      <c r="A63" s="67" t="s">
        <v>20</v>
      </c>
      <c r="B63" s="153" t="s">
        <v>55</v>
      </c>
      <c r="C63" s="154"/>
      <c r="D63" s="154"/>
      <c r="E63" s="155"/>
      <c r="F63" s="21">
        <v>1.4999999999999999E-2</v>
      </c>
      <c r="G63" s="22">
        <f>F63*(G45+G53+G126)</f>
        <v>78.248435141666661</v>
      </c>
    </row>
    <row r="64" spans="1:7" x14ac:dyDescent="0.25">
      <c r="A64" s="67" t="s">
        <v>37</v>
      </c>
      <c r="B64" s="153" t="s">
        <v>56</v>
      </c>
      <c r="C64" s="154"/>
      <c r="D64" s="154"/>
      <c r="E64" s="155"/>
      <c r="F64" s="21">
        <v>0.01</v>
      </c>
      <c r="G64" s="22">
        <f>F64*(G45+G53+G126)</f>
        <v>52.165623427777774</v>
      </c>
    </row>
    <row r="65" spans="1:7" x14ac:dyDescent="0.25">
      <c r="A65" s="67" t="s">
        <v>39</v>
      </c>
      <c r="B65" s="153" t="s">
        <v>57</v>
      </c>
      <c r="C65" s="154"/>
      <c r="D65" s="154"/>
      <c r="E65" s="155"/>
      <c r="F65" s="21">
        <v>6.0000000000000001E-3</v>
      </c>
      <c r="G65" s="22">
        <f>F65*(G45+G53+G126)</f>
        <v>31.299374056666665</v>
      </c>
    </row>
    <row r="66" spans="1:7" x14ac:dyDescent="0.25">
      <c r="A66" s="67" t="s">
        <v>58</v>
      </c>
      <c r="B66" s="153" t="s">
        <v>59</v>
      </c>
      <c r="C66" s="154"/>
      <c r="D66" s="154"/>
      <c r="E66" s="155"/>
      <c r="F66" s="21">
        <v>2E-3</v>
      </c>
      <c r="G66" s="22">
        <f>F66*(G45+G53+G126)</f>
        <v>10.433124685555555</v>
      </c>
    </row>
    <row r="67" spans="1:7" x14ac:dyDescent="0.25">
      <c r="A67" s="67" t="s">
        <v>60</v>
      </c>
      <c r="B67" s="153" t="s">
        <v>61</v>
      </c>
      <c r="C67" s="154"/>
      <c r="D67" s="154"/>
      <c r="E67" s="155"/>
      <c r="F67" s="21">
        <v>0.08</v>
      </c>
      <c r="G67" s="22">
        <f>F67*(G45+G53+G126)</f>
        <v>417.32498742222219</v>
      </c>
    </row>
    <row r="68" spans="1:7" x14ac:dyDescent="0.25">
      <c r="A68" s="56"/>
      <c r="B68" s="166" t="s">
        <v>8</v>
      </c>
      <c r="C68" s="167"/>
      <c r="D68" s="167"/>
      <c r="E68" s="178"/>
      <c r="F68" s="20">
        <f>SUM(F60:F67)</f>
        <v>0.36800000000000005</v>
      </c>
      <c r="G68" s="23">
        <f>SUM(G60:G67)</f>
        <v>1919.6949421422223</v>
      </c>
    </row>
    <row r="69" spans="1:7" x14ac:dyDescent="0.25">
      <c r="A69" s="138" t="s">
        <v>111</v>
      </c>
      <c r="B69" s="139"/>
      <c r="C69" s="139"/>
      <c r="D69" s="139"/>
      <c r="E69" s="139"/>
      <c r="F69" s="139"/>
      <c r="G69" s="140"/>
    </row>
    <row r="70" spans="1:7" ht="28.5" customHeight="1" x14ac:dyDescent="0.25">
      <c r="A70" s="138" t="s">
        <v>112</v>
      </c>
      <c r="B70" s="139"/>
      <c r="C70" s="139"/>
      <c r="D70" s="139"/>
      <c r="E70" s="139"/>
      <c r="F70" s="139"/>
      <c r="G70" s="140"/>
    </row>
    <row r="71" spans="1:7" ht="22.5" customHeight="1" x14ac:dyDescent="0.25">
      <c r="A71" s="179" t="s">
        <v>62</v>
      </c>
      <c r="B71" s="180"/>
      <c r="C71" s="180"/>
      <c r="D71" s="180"/>
      <c r="E71" s="180"/>
      <c r="F71" s="180"/>
      <c r="G71" s="181"/>
    </row>
    <row r="72" spans="1:7" x14ac:dyDescent="0.25">
      <c r="A72" s="62"/>
      <c r="B72" s="66"/>
      <c r="C72" s="60"/>
      <c r="D72" s="60"/>
      <c r="E72" s="60"/>
      <c r="F72" s="24"/>
      <c r="G72" s="63"/>
    </row>
    <row r="73" spans="1:7" x14ac:dyDescent="0.25">
      <c r="A73" s="171" t="s">
        <v>63</v>
      </c>
      <c r="B73" s="172"/>
      <c r="C73" s="172"/>
      <c r="D73" s="172"/>
      <c r="E73" s="172"/>
      <c r="F73" s="172"/>
      <c r="G73" s="173"/>
    </row>
    <row r="74" spans="1:7" x14ac:dyDescent="0.25">
      <c r="A74" s="67" t="s">
        <v>64</v>
      </c>
      <c r="B74" s="182" t="s">
        <v>65</v>
      </c>
      <c r="C74" s="182"/>
      <c r="D74" s="182"/>
      <c r="E74" s="182"/>
      <c r="F74" s="182"/>
      <c r="G74" s="67" t="s">
        <v>6</v>
      </c>
    </row>
    <row r="75" spans="1:7" ht="35.25" customHeight="1" x14ac:dyDescent="0.25">
      <c r="A75" s="67" t="s">
        <v>13</v>
      </c>
      <c r="B75" s="158" t="s">
        <v>243</v>
      </c>
      <c r="C75" s="158"/>
      <c r="D75" s="158"/>
      <c r="E75" s="158"/>
      <c r="F75" s="158"/>
      <c r="G75" s="15">
        <v>0</v>
      </c>
    </row>
    <row r="76" spans="1:7" ht="30" customHeight="1" x14ac:dyDescent="0.25">
      <c r="A76" s="67" t="s">
        <v>15</v>
      </c>
      <c r="B76" s="158" t="s">
        <v>242</v>
      </c>
      <c r="C76" s="158"/>
      <c r="D76" s="158"/>
      <c r="E76" s="158"/>
      <c r="F76" s="158"/>
      <c r="G76" s="15">
        <f>44.3*21</f>
        <v>930.3</v>
      </c>
    </row>
    <row r="77" spans="1:7" x14ac:dyDescent="0.25">
      <c r="A77" s="67" t="s">
        <v>18</v>
      </c>
      <c r="B77" s="184" t="s">
        <v>244</v>
      </c>
      <c r="C77" s="158"/>
      <c r="D77" s="158"/>
      <c r="E77" s="158"/>
      <c r="F77" s="158"/>
      <c r="G77" s="15">
        <v>0</v>
      </c>
    </row>
    <row r="78" spans="1:7" x14ac:dyDescent="0.25">
      <c r="A78" s="67" t="s">
        <v>20</v>
      </c>
      <c r="B78" s="184" t="s">
        <v>245</v>
      </c>
      <c r="C78" s="184"/>
      <c r="D78" s="184"/>
      <c r="E78" s="184"/>
      <c r="F78" s="184"/>
      <c r="G78" s="15">
        <v>0</v>
      </c>
    </row>
    <row r="79" spans="1:7" ht="26.25" customHeight="1" x14ac:dyDescent="0.25">
      <c r="A79" s="67" t="s">
        <v>37</v>
      </c>
      <c r="B79" s="184" t="s">
        <v>66</v>
      </c>
      <c r="C79" s="184"/>
      <c r="D79" s="184"/>
      <c r="E79" s="184"/>
      <c r="F79" s="184"/>
      <c r="G79" s="15">
        <v>0</v>
      </c>
    </row>
    <row r="80" spans="1:7" x14ac:dyDescent="0.25">
      <c r="A80" s="67" t="s">
        <v>39</v>
      </c>
      <c r="B80" s="184" t="s">
        <v>246</v>
      </c>
      <c r="C80" s="184"/>
      <c r="D80" s="184"/>
      <c r="E80" s="184"/>
      <c r="F80" s="184"/>
      <c r="G80" s="15">
        <v>0</v>
      </c>
    </row>
    <row r="81" spans="1:7" x14ac:dyDescent="0.25">
      <c r="A81" s="16"/>
      <c r="B81" s="166" t="s">
        <v>8</v>
      </c>
      <c r="C81" s="167"/>
      <c r="D81" s="167"/>
      <c r="E81" s="167"/>
      <c r="F81" s="178"/>
      <c r="G81" s="11">
        <f>SUM(G75:G80)</f>
        <v>930.3</v>
      </c>
    </row>
    <row r="82" spans="1:7" ht="21" customHeight="1" x14ac:dyDescent="0.25">
      <c r="A82" s="138" t="s">
        <v>113</v>
      </c>
      <c r="B82" s="139"/>
      <c r="C82" s="139"/>
      <c r="D82" s="139"/>
      <c r="E82" s="139"/>
      <c r="F82" s="139"/>
      <c r="G82" s="140"/>
    </row>
    <row r="83" spans="1:7" ht="27" customHeight="1" x14ac:dyDescent="0.25">
      <c r="A83" s="138" t="s">
        <v>114</v>
      </c>
      <c r="B83" s="139"/>
      <c r="C83" s="139"/>
      <c r="D83" s="139"/>
      <c r="E83" s="139"/>
      <c r="F83" s="139"/>
      <c r="G83" s="140"/>
    </row>
    <row r="84" spans="1:7" x14ac:dyDescent="0.25">
      <c r="A84" s="59"/>
      <c r="B84" s="60"/>
      <c r="C84" s="60"/>
      <c r="D84" s="60"/>
      <c r="E84" s="60"/>
      <c r="F84" s="60"/>
      <c r="G84" s="61"/>
    </row>
    <row r="85" spans="1:7" ht="33.75" customHeight="1" x14ac:dyDescent="0.25">
      <c r="A85" s="56"/>
      <c r="B85" s="183" t="s">
        <v>67</v>
      </c>
      <c r="C85" s="183"/>
      <c r="D85" s="183"/>
      <c r="E85" s="183"/>
      <c r="F85" s="183"/>
      <c r="G85" s="25"/>
    </row>
    <row r="86" spans="1:7" x14ac:dyDescent="0.25">
      <c r="A86" s="67">
        <v>2</v>
      </c>
      <c r="B86" s="182" t="s">
        <v>68</v>
      </c>
      <c r="C86" s="182"/>
      <c r="D86" s="182"/>
      <c r="E86" s="182"/>
      <c r="F86" s="182"/>
      <c r="G86" s="67" t="s">
        <v>6</v>
      </c>
    </row>
    <row r="87" spans="1:7" x14ac:dyDescent="0.25">
      <c r="A87" s="67" t="s">
        <v>44</v>
      </c>
      <c r="B87" s="158" t="s">
        <v>69</v>
      </c>
      <c r="C87" s="158"/>
      <c r="D87" s="158"/>
      <c r="E87" s="158"/>
      <c r="F87" s="158"/>
      <c r="G87" s="15">
        <f>G53</f>
        <v>862.21341899999993</v>
      </c>
    </row>
    <row r="88" spans="1:7" x14ac:dyDescent="0.25">
      <c r="A88" s="67" t="s">
        <v>49</v>
      </c>
      <c r="B88" s="158" t="s">
        <v>50</v>
      </c>
      <c r="C88" s="158"/>
      <c r="D88" s="158"/>
      <c r="E88" s="158"/>
      <c r="F88" s="158"/>
      <c r="G88" s="15">
        <f>G68</f>
        <v>1919.6949421422223</v>
      </c>
    </row>
    <row r="89" spans="1:7" x14ac:dyDescent="0.25">
      <c r="A89" s="67" t="s">
        <v>64</v>
      </c>
      <c r="B89" s="158" t="s">
        <v>65</v>
      </c>
      <c r="C89" s="158"/>
      <c r="D89" s="158"/>
      <c r="E89" s="158"/>
      <c r="F89" s="158"/>
      <c r="G89" s="15">
        <f>G81</f>
        <v>930.3</v>
      </c>
    </row>
    <row r="90" spans="1:7" x14ac:dyDescent="0.25">
      <c r="A90" s="26"/>
      <c r="B90" s="188" t="s">
        <v>8</v>
      </c>
      <c r="C90" s="189"/>
      <c r="D90" s="189"/>
      <c r="E90" s="189"/>
      <c r="F90" s="190"/>
      <c r="G90" s="11">
        <f>SUM(G87:G89)</f>
        <v>3712.2083611422222</v>
      </c>
    </row>
    <row r="91" spans="1:7" x14ac:dyDescent="0.25">
      <c r="A91" s="191"/>
      <c r="B91" s="192"/>
      <c r="C91" s="192"/>
      <c r="D91" s="192"/>
      <c r="E91" s="192"/>
      <c r="F91" s="192"/>
      <c r="G91" s="193"/>
    </row>
    <row r="92" spans="1:7" x14ac:dyDescent="0.25">
      <c r="A92" s="27"/>
      <c r="B92" s="118" t="s">
        <v>70</v>
      </c>
      <c r="C92" s="119"/>
      <c r="D92" s="119"/>
      <c r="E92" s="120"/>
      <c r="F92" s="18"/>
      <c r="G92" s="18"/>
    </row>
    <row r="93" spans="1:7" ht="24" x14ac:dyDescent="0.25">
      <c r="A93" s="67">
        <v>3</v>
      </c>
      <c r="B93" s="156" t="s">
        <v>71</v>
      </c>
      <c r="C93" s="174"/>
      <c r="D93" s="174"/>
      <c r="E93" s="157"/>
      <c r="F93" s="68" t="s">
        <v>51</v>
      </c>
      <c r="G93" s="67" t="s">
        <v>6</v>
      </c>
    </row>
    <row r="94" spans="1:7" ht="37.5" customHeight="1" x14ac:dyDescent="0.25">
      <c r="A94" s="57" t="s">
        <v>13</v>
      </c>
      <c r="B94" s="153" t="s">
        <v>115</v>
      </c>
      <c r="C94" s="154"/>
      <c r="D94" s="154"/>
      <c r="E94" s="155"/>
      <c r="F94" s="28">
        <v>4.1700000000000001E-3</v>
      </c>
      <c r="G94" s="15">
        <f>F94*(G45+G53)</f>
        <v>21.194206057229998</v>
      </c>
    </row>
    <row r="95" spans="1:7" ht="21" customHeight="1" x14ac:dyDescent="0.25">
      <c r="A95" s="57" t="s">
        <v>15</v>
      </c>
      <c r="B95" s="153" t="s">
        <v>116</v>
      </c>
      <c r="C95" s="154"/>
      <c r="D95" s="154"/>
      <c r="E95" s="155"/>
      <c r="F95" s="28">
        <f>F67*F94</f>
        <v>3.3360000000000003E-4</v>
      </c>
      <c r="G95" s="15">
        <f>F95*(G45+G53)</f>
        <v>1.6955364845784</v>
      </c>
    </row>
    <row r="96" spans="1:7" ht="49.5" customHeight="1" x14ac:dyDescent="0.25">
      <c r="A96" s="67" t="s">
        <v>18</v>
      </c>
      <c r="B96" s="153" t="s">
        <v>117</v>
      </c>
      <c r="C96" s="154"/>
      <c r="D96" s="154"/>
      <c r="E96" s="155"/>
      <c r="F96" s="28">
        <f xml:space="preserve"> (40%)*F94</f>
        <v>1.6680000000000002E-3</v>
      </c>
      <c r="G96" s="15">
        <f>F96*(G45+G53)</f>
        <v>8.4776824228920002</v>
      </c>
    </row>
    <row r="97" spans="1:7" ht="48" customHeight="1" x14ac:dyDescent="0.25">
      <c r="A97" s="67" t="s">
        <v>20</v>
      </c>
      <c r="B97" s="153" t="s">
        <v>118</v>
      </c>
      <c r="C97" s="154"/>
      <c r="D97" s="154"/>
      <c r="E97" s="155"/>
      <c r="F97" s="28">
        <f>(7/30)/12</f>
        <v>1.9444444444444445E-2</v>
      </c>
      <c r="G97" s="15">
        <f>F97*(G45+G53)</f>
        <v>98.827233147222216</v>
      </c>
    </row>
    <row r="98" spans="1:7" ht="39" customHeight="1" x14ac:dyDescent="0.25">
      <c r="A98" s="64" t="s">
        <v>37</v>
      </c>
      <c r="B98" s="153" t="s">
        <v>119</v>
      </c>
      <c r="C98" s="154"/>
      <c r="D98" s="154"/>
      <c r="E98" s="155"/>
      <c r="F98" s="28">
        <f>F68*F97</f>
        <v>7.1555555555555565E-3</v>
      </c>
      <c r="G98" s="15">
        <f>F98*(G45+G53)</f>
        <v>36.368421798177778</v>
      </c>
    </row>
    <row r="99" spans="1:7" ht="29.25" customHeight="1" x14ac:dyDescent="0.25">
      <c r="A99" s="67" t="s">
        <v>39</v>
      </c>
      <c r="B99" s="153" t="s">
        <v>226</v>
      </c>
      <c r="C99" s="154"/>
      <c r="D99" s="154"/>
      <c r="E99" s="155"/>
      <c r="F99" s="19">
        <f>(1+(1/12)+(1/3/12))*0.08*0.4</f>
        <v>3.5555555555555556E-2</v>
      </c>
      <c r="G99" s="77">
        <f>F99*(G45+G53)</f>
        <v>180.71265489777775</v>
      </c>
    </row>
    <row r="100" spans="1:7" x14ac:dyDescent="0.25">
      <c r="A100" s="29"/>
      <c r="B100" s="185" t="s">
        <v>8</v>
      </c>
      <c r="C100" s="186"/>
      <c r="D100" s="186"/>
      <c r="E100" s="187"/>
      <c r="F100" s="30">
        <f>SUM(F94:F99)</f>
        <v>6.8327155555555547E-2</v>
      </c>
      <c r="G100" s="11">
        <f>SUM(G94:G99)</f>
        <v>347.27573480787817</v>
      </c>
    </row>
    <row r="101" spans="1:7" x14ac:dyDescent="0.25">
      <c r="A101" s="31"/>
      <c r="B101" s="32"/>
      <c r="C101" s="32"/>
      <c r="D101" s="32"/>
      <c r="E101" s="32"/>
      <c r="F101" s="32"/>
      <c r="G101" s="33"/>
    </row>
    <row r="102" spans="1:7" x14ac:dyDescent="0.25">
      <c r="A102" s="56"/>
      <c r="B102" s="118" t="s">
        <v>72</v>
      </c>
      <c r="C102" s="119"/>
      <c r="D102" s="119"/>
      <c r="E102" s="120"/>
      <c r="F102" s="18"/>
      <c r="G102" s="18"/>
    </row>
    <row r="103" spans="1:7" ht="37.5" customHeight="1" x14ac:dyDescent="0.25">
      <c r="A103" s="194" t="s">
        <v>120</v>
      </c>
      <c r="B103" s="139"/>
      <c r="C103" s="139"/>
      <c r="D103" s="139"/>
      <c r="E103" s="139"/>
      <c r="F103" s="139"/>
      <c r="G103" s="140"/>
    </row>
    <row r="104" spans="1:7" x14ac:dyDescent="0.25">
      <c r="A104" s="126"/>
      <c r="B104" s="159"/>
      <c r="C104" s="159"/>
      <c r="D104" s="159"/>
      <c r="E104" s="159"/>
      <c r="F104" s="159"/>
      <c r="G104" s="127"/>
    </row>
    <row r="105" spans="1:7" x14ac:dyDescent="0.25">
      <c r="A105" s="195" t="s">
        <v>73</v>
      </c>
      <c r="B105" s="196"/>
      <c r="C105" s="196"/>
      <c r="D105" s="196"/>
      <c r="E105" s="196"/>
      <c r="F105" s="196"/>
      <c r="G105" s="197"/>
    </row>
    <row r="106" spans="1:7" ht="24" x14ac:dyDescent="0.25">
      <c r="A106" s="62" t="s">
        <v>74</v>
      </c>
      <c r="B106" s="156" t="s">
        <v>75</v>
      </c>
      <c r="C106" s="174"/>
      <c r="D106" s="174"/>
      <c r="E106" s="174"/>
      <c r="F106" s="68" t="s">
        <v>51</v>
      </c>
      <c r="G106" s="67" t="s">
        <v>6</v>
      </c>
    </row>
    <row r="107" spans="1:7" x14ac:dyDescent="0.25">
      <c r="A107" s="67" t="s">
        <v>13</v>
      </c>
      <c r="B107" s="153" t="s">
        <v>76</v>
      </c>
      <c r="C107" s="154"/>
      <c r="D107" s="154"/>
      <c r="E107" s="154"/>
      <c r="F107" s="19">
        <f>(8.33%+(8.33%*1/3))/12</f>
        <v>9.2555555555555551E-3</v>
      </c>
      <c r="G107" s="15">
        <f>F107*G45</f>
        <v>39.061498777777778</v>
      </c>
    </row>
    <row r="108" spans="1:7" x14ac:dyDescent="0.25">
      <c r="A108" s="67" t="s">
        <v>15</v>
      </c>
      <c r="B108" s="153" t="s">
        <v>121</v>
      </c>
      <c r="C108" s="154"/>
      <c r="D108" s="154"/>
      <c r="E108" s="154"/>
      <c r="F108" s="19">
        <f>(1/12)/30</f>
        <v>2.7777777777777775E-3</v>
      </c>
      <c r="G108" s="15">
        <f>F108*G45</f>
        <v>11.723138888888887</v>
      </c>
    </row>
    <row r="109" spans="1:7" x14ac:dyDescent="0.25">
      <c r="A109" s="67" t="s">
        <v>18</v>
      </c>
      <c r="B109" s="153" t="s">
        <v>122</v>
      </c>
      <c r="C109" s="154"/>
      <c r="D109" s="154"/>
      <c r="E109" s="154"/>
      <c r="F109" s="34">
        <f>1.5%/12</f>
        <v>1.25E-3</v>
      </c>
      <c r="G109" s="15">
        <f>F109*G45</f>
        <v>5.2754124999999998</v>
      </c>
    </row>
    <row r="110" spans="1:7" ht="33" customHeight="1" x14ac:dyDescent="0.25">
      <c r="A110" s="67" t="s">
        <v>20</v>
      </c>
      <c r="B110" s="153" t="s">
        <v>123</v>
      </c>
      <c r="C110" s="154"/>
      <c r="D110" s="154"/>
      <c r="E110" s="154"/>
      <c r="F110" s="28">
        <f>8%/12/2</f>
        <v>3.3333333333333335E-3</v>
      </c>
      <c r="G110" s="15">
        <f>F110*G45</f>
        <v>14.067766666666667</v>
      </c>
    </row>
    <row r="111" spans="1:7" ht="28.5" customHeight="1" x14ac:dyDescent="0.25">
      <c r="A111" s="67" t="s">
        <v>37</v>
      </c>
      <c r="B111" s="153" t="s">
        <v>124</v>
      </c>
      <c r="C111" s="154"/>
      <c r="D111" s="154"/>
      <c r="E111" s="154"/>
      <c r="F111" s="35">
        <f>1.5%/12</f>
        <v>1.25E-3</v>
      </c>
      <c r="G111" s="15">
        <f>F111*G45</f>
        <v>5.2754124999999998</v>
      </c>
    </row>
    <row r="112" spans="1:7" x14ac:dyDescent="0.25">
      <c r="A112" s="67" t="s">
        <v>39</v>
      </c>
      <c r="B112" s="153" t="s">
        <v>77</v>
      </c>
      <c r="C112" s="154"/>
      <c r="D112" s="154"/>
      <c r="E112" s="154"/>
      <c r="F112" s="19">
        <f>(5/12)/30</f>
        <v>1.388888888888889E-2</v>
      </c>
      <c r="G112" s="15">
        <f>F112*G45</f>
        <v>58.615694444444451</v>
      </c>
    </row>
    <row r="113" spans="1:7" x14ac:dyDescent="0.25">
      <c r="A113" s="29"/>
      <c r="B113" s="166" t="s">
        <v>8</v>
      </c>
      <c r="C113" s="167"/>
      <c r="D113" s="167"/>
      <c r="E113" s="178"/>
      <c r="F113" s="36">
        <f>SUM(F107:F112)</f>
        <v>3.1755555555555558E-2</v>
      </c>
      <c r="G113" s="11">
        <f>SUM(G107:G112)</f>
        <v>134.01892377777779</v>
      </c>
    </row>
    <row r="114" spans="1:7" ht="44.25" customHeight="1" x14ac:dyDescent="0.25">
      <c r="A114" s="138" t="s">
        <v>125</v>
      </c>
      <c r="B114" s="139"/>
      <c r="C114" s="139"/>
      <c r="D114" s="139"/>
      <c r="E114" s="139"/>
      <c r="F114" s="139"/>
      <c r="G114" s="140"/>
    </row>
    <row r="115" spans="1:7" x14ac:dyDescent="0.25">
      <c r="A115" s="156"/>
      <c r="B115" s="174"/>
      <c r="C115" s="174"/>
      <c r="D115" s="174"/>
      <c r="E115" s="174"/>
      <c r="F115" s="174"/>
      <c r="G115" s="157"/>
    </row>
    <row r="116" spans="1:7" x14ac:dyDescent="0.25">
      <c r="A116" s="171" t="s">
        <v>78</v>
      </c>
      <c r="B116" s="172"/>
      <c r="C116" s="172"/>
      <c r="D116" s="172"/>
      <c r="E116" s="172"/>
      <c r="F116" s="172"/>
      <c r="G116" s="173"/>
    </row>
    <row r="117" spans="1:7" ht="24" x14ac:dyDescent="0.25">
      <c r="A117" s="67" t="s">
        <v>79</v>
      </c>
      <c r="B117" s="156" t="s">
        <v>80</v>
      </c>
      <c r="C117" s="174"/>
      <c r="D117" s="174"/>
      <c r="E117" s="157"/>
      <c r="F117" s="68" t="s">
        <v>51</v>
      </c>
      <c r="G117" s="67" t="s">
        <v>6</v>
      </c>
    </row>
    <row r="118" spans="1:7" x14ac:dyDescent="0.25">
      <c r="A118" s="67" t="s">
        <v>13</v>
      </c>
      <c r="B118" s="153" t="s">
        <v>81</v>
      </c>
      <c r="C118" s="154"/>
      <c r="D118" s="154"/>
      <c r="E118" s="155"/>
      <c r="F118" s="37"/>
      <c r="G118" s="15"/>
    </row>
    <row r="119" spans="1:7" x14ac:dyDescent="0.25">
      <c r="A119" s="56"/>
      <c r="B119" s="166" t="s">
        <v>8</v>
      </c>
      <c r="C119" s="167"/>
      <c r="D119" s="167"/>
      <c r="E119" s="178"/>
      <c r="F119" s="38"/>
      <c r="G119" s="39"/>
    </row>
    <row r="120" spans="1:7" ht="24.75" customHeight="1" x14ac:dyDescent="0.25">
      <c r="A120" s="138" t="s">
        <v>126</v>
      </c>
      <c r="B120" s="139"/>
      <c r="C120" s="139"/>
      <c r="D120" s="139"/>
      <c r="E120" s="139"/>
      <c r="F120" s="139"/>
      <c r="G120" s="140"/>
    </row>
    <row r="121" spans="1:7" x14ac:dyDescent="0.25">
      <c r="A121" s="126"/>
      <c r="B121" s="159"/>
      <c r="C121" s="159"/>
      <c r="D121" s="159"/>
      <c r="E121" s="159"/>
      <c r="F121" s="159"/>
      <c r="G121" s="127"/>
    </row>
    <row r="122" spans="1:7" x14ac:dyDescent="0.25">
      <c r="A122" s="56"/>
      <c r="B122" s="118" t="s">
        <v>82</v>
      </c>
      <c r="C122" s="119"/>
      <c r="D122" s="119"/>
      <c r="E122" s="119"/>
      <c r="F122" s="119"/>
      <c r="G122" s="18"/>
    </row>
    <row r="123" spans="1:7" ht="24" x14ac:dyDescent="0.25">
      <c r="A123" s="67">
        <v>4</v>
      </c>
      <c r="B123" s="182" t="s">
        <v>83</v>
      </c>
      <c r="C123" s="182"/>
      <c r="D123" s="182"/>
      <c r="E123" s="182"/>
      <c r="F123" s="68" t="s">
        <v>51</v>
      </c>
      <c r="G123" s="67" t="s">
        <v>6</v>
      </c>
    </row>
    <row r="124" spans="1:7" x14ac:dyDescent="0.25">
      <c r="A124" s="67" t="s">
        <v>74</v>
      </c>
      <c r="B124" s="158" t="s">
        <v>84</v>
      </c>
      <c r="C124" s="158"/>
      <c r="D124" s="158"/>
      <c r="E124" s="158"/>
      <c r="F124" s="19">
        <f>F113</f>
        <v>3.1755555555555558E-2</v>
      </c>
      <c r="G124" s="22">
        <f>G113</f>
        <v>134.01892377777779</v>
      </c>
    </row>
    <row r="125" spans="1:7" x14ac:dyDescent="0.25">
      <c r="A125" s="67" t="s">
        <v>79</v>
      </c>
      <c r="B125" s="158" t="s">
        <v>80</v>
      </c>
      <c r="C125" s="158"/>
      <c r="D125" s="158"/>
      <c r="E125" s="158"/>
      <c r="F125" s="40"/>
      <c r="G125" s="41"/>
    </row>
    <row r="126" spans="1:7" x14ac:dyDescent="0.25">
      <c r="A126" s="42"/>
      <c r="B126" s="166" t="s">
        <v>8</v>
      </c>
      <c r="C126" s="167"/>
      <c r="D126" s="167"/>
      <c r="E126" s="178"/>
      <c r="F126" s="20"/>
      <c r="G126" s="11">
        <f>SUM(G124:G125)</f>
        <v>134.01892377777779</v>
      </c>
    </row>
    <row r="127" spans="1:7" x14ac:dyDescent="0.25">
      <c r="A127" s="62"/>
      <c r="B127" s="65"/>
      <c r="C127" s="65"/>
      <c r="D127" s="65"/>
      <c r="E127" s="65"/>
      <c r="F127" s="24"/>
      <c r="G127" s="43"/>
    </row>
    <row r="128" spans="1:7" x14ac:dyDescent="0.25">
      <c r="A128" s="56"/>
      <c r="B128" s="118" t="s">
        <v>85</v>
      </c>
      <c r="C128" s="119"/>
      <c r="D128" s="119"/>
      <c r="E128" s="119"/>
      <c r="F128" s="119"/>
      <c r="G128" s="18"/>
    </row>
    <row r="129" spans="1:7" x14ac:dyDescent="0.25">
      <c r="A129" s="67">
        <v>5</v>
      </c>
      <c r="B129" s="171" t="s">
        <v>86</v>
      </c>
      <c r="C129" s="172"/>
      <c r="D129" s="172"/>
      <c r="E129" s="172"/>
      <c r="F129" s="173"/>
      <c r="G129" s="67" t="s">
        <v>6</v>
      </c>
    </row>
    <row r="130" spans="1:7" x14ac:dyDescent="0.25">
      <c r="A130" s="67" t="s">
        <v>13</v>
      </c>
      <c r="B130" s="153" t="s">
        <v>87</v>
      </c>
      <c r="C130" s="154"/>
      <c r="D130" s="154"/>
      <c r="E130" s="154"/>
      <c r="F130" s="155"/>
      <c r="G130" s="44">
        <f>Uniformes!K18</f>
        <v>28.072500000000002</v>
      </c>
    </row>
    <row r="131" spans="1:7" x14ac:dyDescent="0.25">
      <c r="A131" s="67" t="s">
        <v>15</v>
      </c>
      <c r="B131" s="153" t="s">
        <v>173</v>
      </c>
      <c r="C131" s="154"/>
      <c r="D131" s="154"/>
      <c r="E131" s="154"/>
      <c r="F131" s="155"/>
      <c r="G131" s="44"/>
    </row>
    <row r="132" spans="1:7" x14ac:dyDescent="0.25">
      <c r="A132" s="62" t="s">
        <v>18</v>
      </c>
      <c r="B132" s="153" t="s">
        <v>174</v>
      </c>
      <c r="C132" s="154"/>
      <c r="D132" s="154"/>
      <c r="E132" s="154"/>
      <c r="F132" s="155"/>
      <c r="G132" s="44">
        <f>'Relógio de Ponto'!O8</f>
        <v>4.1500000000000004</v>
      </c>
    </row>
    <row r="133" spans="1:7" x14ac:dyDescent="0.25">
      <c r="A133" s="62" t="s">
        <v>20</v>
      </c>
      <c r="B133" s="153" t="s">
        <v>100</v>
      </c>
      <c r="C133" s="154"/>
      <c r="D133" s="154"/>
      <c r="E133" s="154"/>
      <c r="F133" s="155"/>
      <c r="G133" s="45">
        <f>'[1] EPI Pesquisa'!L25</f>
        <v>0</v>
      </c>
    </row>
    <row r="134" spans="1:7" x14ac:dyDescent="0.25">
      <c r="A134" s="56"/>
      <c r="B134" s="166" t="s">
        <v>8</v>
      </c>
      <c r="C134" s="167"/>
      <c r="D134" s="167"/>
      <c r="E134" s="167"/>
      <c r="F134" s="178"/>
      <c r="G134" s="11">
        <f>SUM(G130:G133)</f>
        <v>32.222500000000004</v>
      </c>
    </row>
    <row r="135" spans="1:7" ht="26.25" customHeight="1" x14ac:dyDescent="0.25">
      <c r="A135" s="138" t="s">
        <v>127</v>
      </c>
      <c r="B135" s="139"/>
      <c r="C135" s="139"/>
      <c r="D135" s="139"/>
      <c r="E135" s="139"/>
      <c r="F135" s="139"/>
      <c r="G135" s="140"/>
    </row>
    <row r="136" spans="1:7" x14ac:dyDescent="0.25">
      <c r="A136" s="46"/>
      <c r="B136" s="32"/>
      <c r="C136" s="32"/>
      <c r="D136" s="32"/>
      <c r="E136" s="32"/>
      <c r="F136" s="24"/>
      <c r="G136" s="47"/>
    </row>
    <row r="137" spans="1:7" x14ac:dyDescent="0.25">
      <c r="A137" s="56"/>
      <c r="B137" s="118" t="s">
        <v>88</v>
      </c>
      <c r="C137" s="119"/>
      <c r="D137" s="119"/>
      <c r="E137" s="119"/>
      <c r="F137" s="119"/>
      <c r="G137" s="18"/>
    </row>
    <row r="138" spans="1:7" x14ac:dyDescent="0.25">
      <c r="A138" s="67">
        <v>6</v>
      </c>
      <c r="B138" s="182" t="s">
        <v>89</v>
      </c>
      <c r="C138" s="182"/>
      <c r="D138" s="182"/>
      <c r="E138" s="198" t="s">
        <v>51</v>
      </c>
      <c r="F138" s="198"/>
      <c r="G138" s="48" t="s">
        <v>6</v>
      </c>
    </row>
    <row r="139" spans="1:7" x14ac:dyDescent="0.25">
      <c r="A139" s="67" t="s">
        <v>13</v>
      </c>
      <c r="B139" s="158" t="s">
        <v>90</v>
      </c>
      <c r="C139" s="158"/>
      <c r="D139" s="158"/>
      <c r="E139" s="199">
        <v>0.05</v>
      </c>
      <c r="F139" s="200"/>
      <c r="G139" s="45">
        <f>(G45+G90+G100+G126+G134)*E139</f>
        <v>422.3027759863939</v>
      </c>
    </row>
    <row r="140" spans="1:7" x14ac:dyDescent="0.25">
      <c r="A140" s="67" t="s">
        <v>15</v>
      </c>
      <c r="B140" s="158" t="s">
        <v>91</v>
      </c>
      <c r="C140" s="158"/>
      <c r="D140" s="158"/>
      <c r="E140" s="199">
        <v>0.05</v>
      </c>
      <c r="F140" s="200"/>
      <c r="G140" s="45">
        <f>(G45+G90+G100+G126+G134+G139)*E140</f>
        <v>443.41791478571361</v>
      </c>
    </row>
    <row r="141" spans="1:7" x14ac:dyDescent="0.25">
      <c r="A141" s="67" t="s">
        <v>18</v>
      </c>
      <c r="B141" s="158" t="s">
        <v>92</v>
      </c>
      <c r="C141" s="158"/>
      <c r="D141" s="158"/>
      <c r="E141" s="199">
        <f>SUM(E142:F143)</f>
        <v>8.6499999999999994E-2</v>
      </c>
      <c r="F141" s="200"/>
      <c r="G141" s="41"/>
    </row>
    <row r="142" spans="1:7" ht="15" customHeight="1" x14ac:dyDescent="0.25">
      <c r="A142" s="37"/>
      <c r="B142" s="158" t="s">
        <v>172</v>
      </c>
      <c r="C142" s="158"/>
      <c r="D142" s="158"/>
      <c r="E142" s="199">
        <f>0.65%+3%</f>
        <v>3.6499999999999998E-2</v>
      </c>
      <c r="F142" s="200"/>
      <c r="G142" s="45">
        <f>E142*G157</f>
        <v>372.06330780870223</v>
      </c>
    </row>
    <row r="143" spans="1:7" x14ac:dyDescent="0.25">
      <c r="A143" s="37"/>
      <c r="B143" s="158" t="s">
        <v>128</v>
      </c>
      <c r="C143" s="158"/>
      <c r="D143" s="158"/>
      <c r="E143" s="199">
        <v>0.05</v>
      </c>
      <c r="F143" s="200"/>
      <c r="G143" s="45">
        <f>E143*G157</f>
        <v>509.67576412150993</v>
      </c>
    </row>
    <row r="144" spans="1:7" x14ac:dyDescent="0.25">
      <c r="A144" s="56"/>
      <c r="B144" s="166" t="s">
        <v>8</v>
      </c>
      <c r="C144" s="167"/>
      <c r="D144" s="178"/>
      <c r="E144" s="201">
        <f>E139+E140+E141</f>
        <v>0.1865</v>
      </c>
      <c r="F144" s="178"/>
      <c r="G144" s="49">
        <f>SUM(G139:G143)</f>
        <v>1747.4597627023195</v>
      </c>
    </row>
    <row r="145" spans="1:7" ht="17.25" customHeight="1" x14ac:dyDescent="0.25">
      <c r="A145" s="138" t="s">
        <v>129</v>
      </c>
      <c r="B145" s="139"/>
      <c r="C145" s="139"/>
      <c r="D145" s="139"/>
      <c r="E145" s="139"/>
      <c r="F145" s="139"/>
      <c r="G145" s="140"/>
    </row>
    <row r="146" spans="1:7" x14ac:dyDescent="0.25">
      <c r="A146" s="138" t="s">
        <v>130</v>
      </c>
      <c r="B146" s="139"/>
      <c r="C146" s="139"/>
      <c r="D146" s="139"/>
      <c r="E146" s="139"/>
      <c r="F146" s="139"/>
      <c r="G146" s="140"/>
    </row>
    <row r="147" spans="1:7" x14ac:dyDescent="0.25">
      <c r="A147" s="211"/>
      <c r="B147" s="211"/>
      <c r="C147" s="211"/>
      <c r="D147" s="211"/>
      <c r="E147" s="211"/>
      <c r="F147" s="211"/>
      <c r="G147" s="212"/>
    </row>
    <row r="148" spans="1:7" x14ac:dyDescent="0.25">
      <c r="A148" s="42"/>
      <c r="B148" s="119" t="s">
        <v>93</v>
      </c>
      <c r="C148" s="119"/>
      <c r="D148" s="119"/>
      <c r="E148" s="119"/>
      <c r="F148" s="119"/>
      <c r="G148" s="18"/>
    </row>
    <row r="149" spans="1:7" x14ac:dyDescent="0.25">
      <c r="A149" s="50"/>
      <c r="B149" s="156" t="s">
        <v>94</v>
      </c>
      <c r="C149" s="174"/>
      <c r="D149" s="174"/>
      <c r="E149" s="174"/>
      <c r="F149" s="157"/>
      <c r="G149" s="50" t="s">
        <v>95</v>
      </c>
    </row>
    <row r="150" spans="1:7" x14ac:dyDescent="0.25">
      <c r="A150" s="67" t="s">
        <v>13</v>
      </c>
      <c r="B150" s="205" t="s">
        <v>131</v>
      </c>
      <c r="C150" s="206"/>
      <c r="D150" s="206"/>
      <c r="E150" s="206"/>
      <c r="F150" s="207"/>
      <c r="G150" s="51">
        <f>G45</f>
        <v>4220.33</v>
      </c>
    </row>
    <row r="151" spans="1:7" x14ac:dyDescent="0.25">
      <c r="A151" s="67" t="s">
        <v>15</v>
      </c>
      <c r="B151" s="205" t="s">
        <v>132</v>
      </c>
      <c r="C151" s="206"/>
      <c r="D151" s="206"/>
      <c r="E151" s="206"/>
      <c r="F151" s="207"/>
      <c r="G151" s="51">
        <f>G90</f>
        <v>3712.2083611422222</v>
      </c>
    </row>
    <row r="152" spans="1:7" x14ac:dyDescent="0.25">
      <c r="A152" s="67" t="s">
        <v>18</v>
      </c>
      <c r="B152" s="205" t="s">
        <v>133</v>
      </c>
      <c r="C152" s="206"/>
      <c r="D152" s="206"/>
      <c r="E152" s="206"/>
      <c r="F152" s="207"/>
      <c r="G152" s="51">
        <f>G100</f>
        <v>347.27573480787817</v>
      </c>
    </row>
    <row r="153" spans="1:7" x14ac:dyDescent="0.25">
      <c r="A153" s="67" t="s">
        <v>20</v>
      </c>
      <c r="B153" s="205" t="s">
        <v>134</v>
      </c>
      <c r="C153" s="206"/>
      <c r="D153" s="206"/>
      <c r="E153" s="206"/>
      <c r="F153" s="207"/>
      <c r="G153" s="51">
        <f>G126</f>
        <v>134.01892377777779</v>
      </c>
    </row>
    <row r="154" spans="1:7" x14ac:dyDescent="0.25">
      <c r="A154" s="67" t="s">
        <v>37</v>
      </c>
      <c r="B154" s="205" t="s">
        <v>135</v>
      </c>
      <c r="C154" s="206"/>
      <c r="D154" s="206"/>
      <c r="E154" s="206"/>
      <c r="F154" s="207"/>
      <c r="G154" s="51">
        <f>G134</f>
        <v>32.222500000000004</v>
      </c>
    </row>
    <row r="155" spans="1:7" x14ac:dyDescent="0.25">
      <c r="A155" s="52"/>
      <c r="B155" s="208" t="s">
        <v>96</v>
      </c>
      <c r="C155" s="209"/>
      <c r="D155" s="209"/>
      <c r="E155" s="209"/>
      <c r="F155" s="210"/>
      <c r="G155" s="51">
        <f>SUM(G150:G154)</f>
        <v>8446.0555197278773</v>
      </c>
    </row>
    <row r="156" spans="1:7" x14ac:dyDescent="0.25">
      <c r="A156" s="53" t="s">
        <v>39</v>
      </c>
      <c r="B156" s="205" t="s">
        <v>136</v>
      </c>
      <c r="C156" s="206"/>
      <c r="D156" s="206"/>
      <c r="E156" s="206"/>
      <c r="F156" s="207"/>
      <c r="G156" s="76">
        <f>G144</f>
        <v>1747.4597627023195</v>
      </c>
    </row>
    <row r="157" spans="1:7" ht="15" customHeight="1" x14ac:dyDescent="0.25">
      <c r="A157" s="54"/>
      <c r="B157" s="202" t="s">
        <v>97</v>
      </c>
      <c r="C157" s="203"/>
      <c r="D157" s="203"/>
      <c r="E157" s="203"/>
      <c r="F157" s="204"/>
      <c r="G157" s="90">
        <f>(G139+G140+G155)/(1-8.65/100)</f>
        <v>10193.515282430199</v>
      </c>
    </row>
    <row r="158" spans="1:7" ht="15.75" x14ac:dyDescent="0.25">
      <c r="G158" s="111">
        <v>10193.52</v>
      </c>
    </row>
  </sheetData>
  <mergeCells count="166">
    <mergeCell ref="B157:F157"/>
    <mergeCell ref="B151:F151"/>
    <mergeCell ref="B152:F152"/>
    <mergeCell ref="B153:F153"/>
    <mergeCell ref="B154:F154"/>
    <mergeCell ref="B155:F155"/>
    <mergeCell ref="B156:F156"/>
    <mergeCell ref="A145:G145"/>
    <mergeCell ref="A146:G146"/>
    <mergeCell ref="A147:G147"/>
    <mergeCell ref="B148:F148"/>
    <mergeCell ref="B149:F149"/>
    <mergeCell ref="B150:F150"/>
    <mergeCell ref="B142:D142"/>
    <mergeCell ref="E142:F142"/>
    <mergeCell ref="B143:D143"/>
    <mergeCell ref="E143:F143"/>
    <mergeCell ref="B144:D144"/>
    <mergeCell ref="E144:F144"/>
    <mergeCell ref="B139:D139"/>
    <mergeCell ref="E139:F139"/>
    <mergeCell ref="B140:D140"/>
    <mergeCell ref="E140:F140"/>
    <mergeCell ref="B141:D141"/>
    <mergeCell ref="E141:F141"/>
    <mergeCell ref="B133:F133"/>
    <mergeCell ref="B134:F134"/>
    <mergeCell ref="A135:G135"/>
    <mergeCell ref="B137:F137"/>
    <mergeCell ref="B138:D138"/>
    <mergeCell ref="E138:F138"/>
    <mergeCell ref="B126:E126"/>
    <mergeCell ref="B128:F128"/>
    <mergeCell ref="B129:F129"/>
    <mergeCell ref="B130:F130"/>
    <mergeCell ref="B131:F131"/>
    <mergeCell ref="B132:F132"/>
    <mergeCell ref="A120:G120"/>
    <mergeCell ref="A121:G121"/>
    <mergeCell ref="B122:F122"/>
    <mergeCell ref="B123:E123"/>
    <mergeCell ref="B124:E124"/>
    <mergeCell ref="B125:E125"/>
    <mergeCell ref="A114:G114"/>
    <mergeCell ref="A115:G115"/>
    <mergeCell ref="A116:G116"/>
    <mergeCell ref="B117:E117"/>
    <mergeCell ref="B118:E118"/>
    <mergeCell ref="B119:E119"/>
    <mergeCell ref="B108:E108"/>
    <mergeCell ref="B109:E109"/>
    <mergeCell ref="B110:E110"/>
    <mergeCell ref="B111:E111"/>
    <mergeCell ref="B112:E112"/>
    <mergeCell ref="B113:E113"/>
    <mergeCell ref="B102:E102"/>
    <mergeCell ref="A103:G103"/>
    <mergeCell ref="A104:G104"/>
    <mergeCell ref="A105:G105"/>
    <mergeCell ref="B106:E106"/>
    <mergeCell ref="B107:E107"/>
    <mergeCell ref="B95:E95"/>
    <mergeCell ref="B96:E96"/>
    <mergeCell ref="B97:E97"/>
    <mergeCell ref="B98:E98"/>
    <mergeCell ref="B99:E99"/>
    <mergeCell ref="B100:E100"/>
    <mergeCell ref="B89:F89"/>
    <mergeCell ref="B90:F90"/>
    <mergeCell ref="A91:G91"/>
    <mergeCell ref="B92:E92"/>
    <mergeCell ref="B93:E93"/>
    <mergeCell ref="B94:E94"/>
    <mergeCell ref="A82:G82"/>
    <mergeCell ref="A83:G83"/>
    <mergeCell ref="B85:F85"/>
    <mergeCell ref="B86:F86"/>
    <mergeCell ref="B87:F87"/>
    <mergeCell ref="B88:F88"/>
    <mergeCell ref="B76:F76"/>
    <mergeCell ref="B77:F77"/>
    <mergeCell ref="B78:F78"/>
    <mergeCell ref="B79:F79"/>
    <mergeCell ref="B80:F80"/>
    <mergeCell ref="B81:F81"/>
    <mergeCell ref="A69:G69"/>
    <mergeCell ref="A70:G70"/>
    <mergeCell ref="A71:G71"/>
    <mergeCell ref="A73:G73"/>
    <mergeCell ref="B74:F74"/>
    <mergeCell ref="B75:F75"/>
    <mergeCell ref="B63:E63"/>
    <mergeCell ref="B64:E64"/>
    <mergeCell ref="B65:E65"/>
    <mergeCell ref="B66:E66"/>
    <mergeCell ref="B67:E67"/>
    <mergeCell ref="B68:E68"/>
    <mergeCell ref="A56:G56"/>
    <mergeCell ref="A58:G58"/>
    <mergeCell ref="B59:E59"/>
    <mergeCell ref="B60:E60"/>
    <mergeCell ref="B61:E61"/>
    <mergeCell ref="B62:E62"/>
    <mergeCell ref="B50:F50"/>
    <mergeCell ref="B51:E51"/>
    <mergeCell ref="B52:E52"/>
    <mergeCell ref="B53:E53"/>
    <mergeCell ref="A54:G54"/>
    <mergeCell ref="A55:G55"/>
    <mergeCell ref="B44:E44"/>
    <mergeCell ref="B45:E45"/>
    <mergeCell ref="A46:G46"/>
    <mergeCell ref="A47:G47"/>
    <mergeCell ref="B48:E48"/>
    <mergeCell ref="A49:G49"/>
    <mergeCell ref="B38:E38"/>
    <mergeCell ref="B39:E39"/>
    <mergeCell ref="B40:E40"/>
    <mergeCell ref="B41:E41"/>
    <mergeCell ref="B42:E42"/>
    <mergeCell ref="B43:E43"/>
    <mergeCell ref="B34:E34"/>
    <mergeCell ref="F34:G34"/>
    <mergeCell ref="B35:E35"/>
    <mergeCell ref="F35:G35"/>
    <mergeCell ref="A36:G36"/>
    <mergeCell ref="B37:E37"/>
    <mergeCell ref="A30:G30"/>
    <mergeCell ref="B31:E31"/>
    <mergeCell ref="F31:G31"/>
    <mergeCell ref="B32:E32"/>
    <mergeCell ref="F32:G32"/>
    <mergeCell ref="B33:E33"/>
    <mergeCell ref="F33:G33"/>
    <mergeCell ref="A24:D24"/>
    <mergeCell ref="F24:G24"/>
    <mergeCell ref="A25:G25"/>
    <mergeCell ref="A26:G26"/>
    <mergeCell ref="A28:G28"/>
    <mergeCell ref="A29:G29"/>
    <mergeCell ref="B19:E19"/>
    <mergeCell ref="F19:G19"/>
    <mergeCell ref="B20:E20"/>
    <mergeCell ref="F20:G20"/>
    <mergeCell ref="A22:G22"/>
    <mergeCell ref="A23:D23"/>
    <mergeCell ref="F23:G23"/>
    <mergeCell ref="B17:E17"/>
    <mergeCell ref="F17:G17"/>
    <mergeCell ref="B18:E18"/>
    <mergeCell ref="F18:G18"/>
    <mergeCell ref="A7:G7"/>
    <mergeCell ref="A8:G8"/>
    <mergeCell ref="A9:G9"/>
    <mergeCell ref="A10:G10"/>
    <mergeCell ref="A12:G12"/>
    <mergeCell ref="A13:G13"/>
    <mergeCell ref="A1:G1"/>
    <mergeCell ref="A2:G2"/>
    <mergeCell ref="A3:G3"/>
    <mergeCell ref="A4:G4"/>
    <mergeCell ref="A5:G5"/>
    <mergeCell ref="A6:G6"/>
    <mergeCell ref="A14:G14"/>
    <mergeCell ref="A15:G15"/>
    <mergeCell ref="A16:G16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5" max="16383" man="1"/>
    <brk id="91" max="16383" man="1"/>
    <brk id="13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DFE9"/>
  </sheetPr>
  <dimension ref="A2:G159"/>
  <sheetViews>
    <sheetView topLeftCell="A10" zoomScale="140" zoomScaleNormal="140" workbookViewId="0">
      <selection activeCell="B36" sqref="B36:E36"/>
    </sheetView>
  </sheetViews>
  <sheetFormatPr defaultColWidth="9.140625" defaultRowHeight="15" x14ac:dyDescent="0.25"/>
  <cols>
    <col min="1" max="1" width="6.140625" style="1" customWidth="1"/>
    <col min="2" max="5" width="15.7109375" style="1" customWidth="1"/>
    <col min="6" max="6" width="12.7109375" style="1" customWidth="1"/>
    <col min="7" max="7" width="13.42578125" style="1" customWidth="1"/>
    <col min="8" max="16384" width="9.140625" style="1"/>
  </cols>
  <sheetData>
    <row r="2" spans="1:7" x14ac:dyDescent="0.25">
      <c r="A2" s="114" t="s">
        <v>0</v>
      </c>
      <c r="B2" s="114"/>
      <c r="C2" s="114"/>
      <c r="D2" s="114"/>
      <c r="E2" s="114"/>
      <c r="F2" s="114"/>
      <c r="G2" s="114"/>
    </row>
    <row r="3" spans="1:7" x14ac:dyDescent="0.25">
      <c r="A3" s="114" t="s">
        <v>1</v>
      </c>
      <c r="B3" s="114"/>
      <c r="C3" s="114"/>
      <c r="D3" s="114"/>
      <c r="E3" s="114"/>
      <c r="F3" s="114"/>
      <c r="G3" s="114"/>
    </row>
    <row r="4" spans="1:7" x14ac:dyDescent="0.25">
      <c r="A4" s="114" t="s">
        <v>2</v>
      </c>
      <c r="B4" s="114"/>
      <c r="C4" s="114"/>
      <c r="D4" s="114"/>
      <c r="E4" s="114"/>
      <c r="F4" s="114"/>
      <c r="G4" s="114"/>
    </row>
    <row r="5" spans="1:7" x14ac:dyDescent="0.25">
      <c r="A5" s="114" t="s">
        <v>3</v>
      </c>
      <c r="B5" s="114"/>
      <c r="C5" s="114"/>
      <c r="D5" s="114"/>
      <c r="E5" s="114"/>
      <c r="F5" s="114"/>
      <c r="G5" s="114"/>
    </row>
    <row r="6" spans="1:7" x14ac:dyDescent="0.25">
      <c r="A6" s="114" t="s">
        <v>4</v>
      </c>
      <c r="B6" s="114"/>
      <c r="C6" s="114"/>
      <c r="D6" s="114"/>
      <c r="E6" s="114"/>
      <c r="F6" s="114"/>
      <c r="G6" s="114"/>
    </row>
    <row r="7" spans="1:7" x14ac:dyDescent="0.25">
      <c r="A7" s="115"/>
      <c r="B7" s="115"/>
      <c r="C7" s="115"/>
      <c r="D7" s="115"/>
      <c r="E7" s="115"/>
      <c r="F7" s="115"/>
      <c r="G7" s="115"/>
    </row>
    <row r="8" spans="1:7" ht="57.75" customHeight="1" x14ac:dyDescent="0.25">
      <c r="A8" s="114" t="s">
        <v>176</v>
      </c>
      <c r="B8" s="114"/>
      <c r="C8" s="114"/>
      <c r="D8" s="114"/>
      <c r="E8" s="114"/>
      <c r="F8" s="114"/>
      <c r="G8" s="114"/>
    </row>
    <row r="9" spans="1:7" x14ac:dyDescent="0.25">
      <c r="A9" s="117"/>
      <c r="B9" s="117"/>
      <c r="C9" s="117"/>
      <c r="D9" s="117"/>
      <c r="E9" s="117"/>
      <c r="F9" s="117"/>
      <c r="G9" s="117"/>
    </row>
    <row r="10" spans="1:7" ht="15.75" x14ac:dyDescent="0.25">
      <c r="A10" s="128" t="s">
        <v>9</v>
      </c>
      <c r="B10" s="129"/>
      <c r="C10" s="129"/>
      <c r="D10" s="129"/>
      <c r="E10" s="129"/>
      <c r="F10" s="129"/>
      <c r="G10" s="130"/>
    </row>
    <row r="11" spans="1:7" ht="32.25" customHeight="1" x14ac:dyDescent="0.25">
      <c r="A11" s="118" t="s">
        <v>10</v>
      </c>
      <c r="B11" s="119"/>
      <c r="C11" s="119"/>
      <c r="D11" s="119"/>
      <c r="E11" s="119"/>
      <c r="F11" s="119"/>
      <c r="G11" s="120"/>
    </row>
    <row r="12" spans="1:7" x14ac:dyDescent="0.25">
      <c r="A12" s="57"/>
      <c r="B12" s="2"/>
      <c r="C12" s="2"/>
      <c r="D12" s="2"/>
      <c r="E12" s="2"/>
      <c r="F12" s="2"/>
      <c r="G12" s="58"/>
    </row>
    <row r="13" spans="1:7" x14ac:dyDescent="0.25">
      <c r="A13" s="131" t="s">
        <v>101</v>
      </c>
      <c r="B13" s="132"/>
      <c r="C13" s="132"/>
      <c r="D13" s="132"/>
      <c r="E13" s="132"/>
      <c r="F13" s="132"/>
      <c r="G13" s="133"/>
    </row>
    <row r="14" spans="1:7" x14ac:dyDescent="0.25">
      <c r="A14" s="131" t="s">
        <v>102</v>
      </c>
      <c r="B14" s="132"/>
      <c r="C14" s="132"/>
      <c r="D14" s="132"/>
      <c r="E14" s="132"/>
      <c r="F14" s="132"/>
      <c r="G14" s="133"/>
    </row>
    <row r="15" spans="1:7" x14ac:dyDescent="0.25">
      <c r="A15" s="116" t="s">
        <v>11</v>
      </c>
      <c r="B15" s="116"/>
      <c r="C15" s="116"/>
      <c r="D15" s="116"/>
      <c r="E15" s="116"/>
      <c r="F15" s="116"/>
      <c r="G15" s="116"/>
    </row>
    <row r="16" spans="1:7" x14ac:dyDescent="0.25">
      <c r="A16" s="117"/>
      <c r="B16" s="117"/>
      <c r="C16" s="117"/>
      <c r="D16" s="117"/>
      <c r="E16" s="117"/>
      <c r="F16" s="117"/>
      <c r="G16" s="117"/>
    </row>
    <row r="17" spans="1:7" x14ac:dyDescent="0.25">
      <c r="A17" s="118" t="s">
        <v>12</v>
      </c>
      <c r="B17" s="119"/>
      <c r="C17" s="119"/>
      <c r="D17" s="119"/>
      <c r="E17" s="119"/>
      <c r="F17" s="119"/>
      <c r="G17" s="120"/>
    </row>
    <row r="18" spans="1:7" x14ac:dyDescent="0.25">
      <c r="A18" s="67" t="s">
        <v>13</v>
      </c>
      <c r="B18" s="121" t="s">
        <v>14</v>
      </c>
      <c r="C18" s="122"/>
      <c r="D18" s="122"/>
      <c r="E18" s="123"/>
      <c r="F18" s="124">
        <f ca="1">NOW()</f>
        <v>45692.594741435183</v>
      </c>
      <c r="G18" s="125"/>
    </row>
    <row r="19" spans="1:7" x14ac:dyDescent="0.25">
      <c r="A19" s="67" t="s">
        <v>15</v>
      </c>
      <c r="B19" s="121" t="s">
        <v>16</v>
      </c>
      <c r="C19" s="122"/>
      <c r="D19" s="122"/>
      <c r="E19" s="123"/>
      <c r="F19" s="126" t="s">
        <v>17</v>
      </c>
      <c r="G19" s="127"/>
    </row>
    <row r="20" spans="1:7" ht="29.25" customHeight="1" x14ac:dyDescent="0.25">
      <c r="A20" s="64" t="s">
        <v>18</v>
      </c>
      <c r="B20" s="143" t="s">
        <v>19</v>
      </c>
      <c r="C20" s="144"/>
      <c r="D20" s="144"/>
      <c r="E20" s="145"/>
      <c r="F20" s="213" t="s">
        <v>240</v>
      </c>
      <c r="G20" s="214"/>
    </row>
    <row r="21" spans="1:7" ht="15.75" x14ac:dyDescent="0.25">
      <c r="A21" s="67" t="s">
        <v>20</v>
      </c>
      <c r="B21" s="121" t="s">
        <v>103</v>
      </c>
      <c r="C21" s="122"/>
      <c r="D21" s="122"/>
      <c r="E21" s="123"/>
      <c r="F21" s="148">
        <v>12</v>
      </c>
      <c r="G21" s="149"/>
    </row>
    <row r="22" spans="1:7" x14ac:dyDescent="0.25">
      <c r="A22" s="3"/>
      <c r="B22" s="3"/>
      <c r="C22" s="3"/>
      <c r="D22" s="3"/>
      <c r="E22" s="3"/>
      <c r="F22" s="3"/>
      <c r="G22" s="3"/>
    </row>
    <row r="23" spans="1:7" x14ac:dyDescent="0.25">
      <c r="A23" s="118" t="s">
        <v>21</v>
      </c>
      <c r="B23" s="119"/>
      <c r="C23" s="119"/>
      <c r="D23" s="119"/>
      <c r="E23" s="119"/>
      <c r="F23" s="119"/>
      <c r="G23" s="120"/>
    </row>
    <row r="24" spans="1:7" ht="50.25" customHeight="1" x14ac:dyDescent="0.25">
      <c r="A24" s="150" t="s">
        <v>22</v>
      </c>
      <c r="B24" s="150"/>
      <c r="C24" s="150"/>
      <c r="D24" s="150"/>
      <c r="E24" s="57" t="s">
        <v>23</v>
      </c>
      <c r="F24" s="151" t="s">
        <v>24</v>
      </c>
      <c r="G24" s="152"/>
    </row>
    <row r="25" spans="1:7" ht="15.75" x14ac:dyDescent="0.25">
      <c r="A25" s="134" t="s">
        <v>178</v>
      </c>
      <c r="B25" s="135"/>
      <c r="C25" s="135"/>
      <c r="D25" s="136"/>
      <c r="E25" s="57" t="s">
        <v>25</v>
      </c>
      <c r="F25" s="137">
        <v>1</v>
      </c>
      <c r="G25" s="137"/>
    </row>
    <row r="26" spans="1:7" ht="28.5" customHeight="1" x14ac:dyDescent="0.25">
      <c r="A26" s="138" t="s">
        <v>104</v>
      </c>
      <c r="B26" s="139"/>
      <c r="C26" s="139"/>
      <c r="D26" s="139"/>
      <c r="E26" s="139"/>
      <c r="F26" s="139"/>
      <c r="G26" s="140"/>
    </row>
    <row r="27" spans="1:7" ht="33.75" customHeight="1" x14ac:dyDescent="0.25">
      <c r="A27" s="138" t="s">
        <v>105</v>
      </c>
      <c r="B27" s="139"/>
      <c r="C27" s="139"/>
      <c r="D27" s="139"/>
      <c r="E27" s="139"/>
      <c r="F27" s="139"/>
      <c r="G27" s="140"/>
    </row>
    <row r="28" spans="1:7" x14ac:dyDescent="0.25">
      <c r="A28" s="4"/>
      <c r="B28" s="5"/>
      <c r="C28" s="5"/>
      <c r="D28" s="5"/>
      <c r="E28" s="5"/>
      <c r="F28" s="5"/>
      <c r="G28" s="6"/>
    </row>
    <row r="29" spans="1:7" x14ac:dyDescent="0.25">
      <c r="A29" s="141" t="s">
        <v>26</v>
      </c>
      <c r="B29" s="141"/>
      <c r="C29" s="141"/>
      <c r="D29" s="141"/>
      <c r="E29" s="141"/>
      <c r="F29" s="141"/>
      <c r="G29" s="141"/>
    </row>
    <row r="30" spans="1:7" x14ac:dyDescent="0.25">
      <c r="A30" s="142" t="s">
        <v>27</v>
      </c>
      <c r="B30" s="142"/>
      <c r="C30" s="142"/>
      <c r="D30" s="142"/>
      <c r="E30" s="142"/>
      <c r="F30" s="142"/>
      <c r="G30" s="142"/>
    </row>
    <row r="31" spans="1:7" x14ac:dyDescent="0.25">
      <c r="A31" s="142" t="s">
        <v>28</v>
      </c>
      <c r="B31" s="142"/>
      <c r="C31" s="142"/>
      <c r="D31" s="142"/>
      <c r="E31" s="142"/>
      <c r="F31" s="142"/>
      <c r="G31" s="142"/>
    </row>
    <row r="32" spans="1:7" x14ac:dyDescent="0.25">
      <c r="A32" s="67">
        <v>1</v>
      </c>
      <c r="B32" s="153" t="s">
        <v>29</v>
      </c>
      <c r="C32" s="154"/>
      <c r="D32" s="154"/>
      <c r="E32" s="155"/>
      <c r="F32" s="156" t="str">
        <f>A25</f>
        <v>Secretária(o) Executiva(a)</v>
      </c>
      <c r="G32" s="157"/>
    </row>
    <row r="33" spans="1:7" x14ac:dyDescent="0.25">
      <c r="A33" s="67">
        <v>2</v>
      </c>
      <c r="B33" s="153" t="s">
        <v>30</v>
      </c>
      <c r="C33" s="154"/>
      <c r="D33" s="154"/>
      <c r="E33" s="155"/>
      <c r="F33" s="156" t="s">
        <v>177</v>
      </c>
      <c r="G33" s="157"/>
    </row>
    <row r="34" spans="1:7" x14ac:dyDescent="0.25">
      <c r="A34" s="64">
        <v>3</v>
      </c>
      <c r="B34" s="161" t="s">
        <v>237</v>
      </c>
      <c r="C34" s="162"/>
      <c r="D34" s="162"/>
      <c r="E34" s="163"/>
      <c r="F34" s="164">
        <v>5930.48</v>
      </c>
      <c r="G34" s="165"/>
    </row>
    <row r="35" spans="1:7" x14ac:dyDescent="0.25">
      <c r="A35" s="67">
        <v>4</v>
      </c>
      <c r="B35" s="153" t="s">
        <v>31</v>
      </c>
      <c r="C35" s="154"/>
      <c r="D35" s="154"/>
      <c r="E35" s="155"/>
      <c r="F35" s="156" t="str">
        <f>A25</f>
        <v>Secretária(o) Executiva(a)</v>
      </c>
      <c r="G35" s="157"/>
    </row>
    <row r="36" spans="1:7" ht="29.25" customHeight="1" x14ac:dyDescent="0.25">
      <c r="A36" s="67">
        <v>5</v>
      </c>
      <c r="B36" s="158" t="s">
        <v>235</v>
      </c>
      <c r="C36" s="158"/>
      <c r="D36" s="158"/>
      <c r="E36" s="158"/>
      <c r="F36" s="124" t="s">
        <v>98</v>
      </c>
      <c r="G36" s="127"/>
    </row>
    <row r="37" spans="1:7" x14ac:dyDescent="0.25">
      <c r="A37" s="126"/>
      <c r="B37" s="159"/>
      <c r="C37" s="159"/>
      <c r="D37" s="159"/>
      <c r="E37" s="159"/>
      <c r="F37" s="159"/>
      <c r="G37" s="127"/>
    </row>
    <row r="38" spans="1:7" x14ac:dyDescent="0.25">
      <c r="A38" s="7"/>
      <c r="B38" s="160" t="s">
        <v>106</v>
      </c>
      <c r="C38" s="160"/>
      <c r="D38" s="160"/>
      <c r="E38" s="160"/>
      <c r="F38" s="8"/>
      <c r="G38" s="9"/>
    </row>
    <row r="39" spans="1:7" x14ac:dyDescent="0.25">
      <c r="A39" s="67">
        <v>1</v>
      </c>
      <c r="B39" s="156" t="s">
        <v>32</v>
      </c>
      <c r="C39" s="174"/>
      <c r="D39" s="174"/>
      <c r="E39" s="157"/>
      <c r="F39" s="67" t="s">
        <v>33</v>
      </c>
      <c r="G39" s="67" t="s">
        <v>6</v>
      </c>
    </row>
    <row r="40" spans="1:7" x14ac:dyDescent="0.25">
      <c r="A40" s="64" t="s">
        <v>13</v>
      </c>
      <c r="B40" s="171" t="s">
        <v>236</v>
      </c>
      <c r="C40" s="154"/>
      <c r="D40" s="154"/>
      <c r="E40" s="155"/>
      <c r="F40" s="10">
        <v>1</v>
      </c>
      <c r="G40" s="11">
        <f>F34</f>
        <v>5930.48</v>
      </c>
    </row>
    <row r="41" spans="1:7" x14ac:dyDescent="0.25">
      <c r="A41" s="67" t="s">
        <v>15</v>
      </c>
      <c r="B41" s="153" t="s">
        <v>107</v>
      </c>
      <c r="C41" s="154"/>
      <c r="D41" s="154"/>
      <c r="E41" s="155"/>
      <c r="F41" s="12">
        <v>0</v>
      </c>
      <c r="G41" s="13">
        <f>G40*F41</f>
        <v>0</v>
      </c>
    </row>
    <row r="42" spans="1:7" x14ac:dyDescent="0.25">
      <c r="A42" s="67" t="s">
        <v>18</v>
      </c>
      <c r="B42" s="153" t="s">
        <v>35</v>
      </c>
      <c r="C42" s="154"/>
      <c r="D42" s="154"/>
      <c r="E42" s="155"/>
      <c r="F42" s="14">
        <v>0</v>
      </c>
      <c r="G42" s="15">
        <f>G41*F42</f>
        <v>0</v>
      </c>
    </row>
    <row r="43" spans="1:7" x14ac:dyDescent="0.25">
      <c r="A43" s="67" t="s">
        <v>20</v>
      </c>
      <c r="B43" s="153" t="s">
        <v>36</v>
      </c>
      <c r="C43" s="154"/>
      <c r="D43" s="154"/>
      <c r="E43" s="155"/>
      <c r="F43" s="14">
        <v>0</v>
      </c>
      <c r="G43" s="15">
        <f>G42*F43</f>
        <v>0</v>
      </c>
    </row>
    <row r="44" spans="1:7" x14ac:dyDescent="0.25">
      <c r="A44" s="67" t="s">
        <v>37</v>
      </c>
      <c r="B44" s="153" t="s">
        <v>38</v>
      </c>
      <c r="C44" s="154"/>
      <c r="D44" s="154"/>
      <c r="E44" s="155"/>
      <c r="F44" s="14">
        <v>0</v>
      </c>
      <c r="G44" s="15">
        <f>G43*F44</f>
        <v>0</v>
      </c>
    </row>
    <row r="45" spans="1:7" x14ac:dyDescent="0.25">
      <c r="A45" s="67" t="s">
        <v>39</v>
      </c>
      <c r="B45" s="153" t="s">
        <v>40</v>
      </c>
      <c r="C45" s="154"/>
      <c r="D45" s="154"/>
      <c r="E45" s="155"/>
      <c r="F45" s="14"/>
      <c r="G45" s="15"/>
    </row>
    <row r="46" spans="1:7" x14ac:dyDescent="0.25">
      <c r="A46" s="16"/>
      <c r="B46" s="166" t="s">
        <v>41</v>
      </c>
      <c r="C46" s="167"/>
      <c r="D46" s="167"/>
      <c r="E46" s="167"/>
      <c r="F46" s="17">
        <f>SUM(F40:F45)</f>
        <v>1</v>
      </c>
      <c r="G46" s="11">
        <f>SUM(G40:G45)</f>
        <v>5930.48</v>
      </c>
    </row>
    <row r="47" spans="1:7" x14ac:dyDescent="0.25">
      <c r="A47" s="168" t="s">
        <v>108</v>
      </c>
      <c r="B47" s="169"/>
      <c r="C47" s="169"/>
      <c r="D47" s="169"/>
      <c r="E47" s="169"/>
      <c r="F47" s="169"/>
      <c r="G47" s="170"/>
    </row>
    <row r="48" spans="1:7" x14ac:dyDescent="0.25">
      <c r="A48" s="126"/>
      <c r="B48" s="159"/>
      <c r="C48" s="159"/>
      <c r="D48" s="159"/>
      <c r="E48" s="159"/>
      <c r="F48" s="159"/>
      <c r="G48" s="127"/>
    </row>
    <row r="49" spans="1:7" x14ac:dyDescent="0.25">
      <c r="A49" s="56"/>
      <c r="B49" s="118" t="s">
        <v>42</v>
      </c>
      <c r="C49" s="119"/>
      <c r="D49" s="119"/>
      <c r="E49" s="119"/>
      <c r="F49" s="18"/>
      <c r="G49" s="18"/>
    </row>
    <row r="50" spans="1:7" x14ac:dyDescent="0.25">
      <c r="A50" s="171" t="s">
        <v>43</v>
      </c>
      <c r="B50" s="172"/>
      <c r="C50" s="172"/>
      <c r="D50" s="172"/>
      <c r="E50" s="172"/>
      <c r="F50" s="172"/>
      <c r="G50" s="173"/>
    </row>
    <row r="51" spans="1:7" x14ac:dyDescent="0.25">
      <c r="A51" s="67" t="s">
        <v>44</v>
      </c>
      <c r="B51" s="171" t="s">
        <v>45</v>
      </c>
      <c r="C51" s="172"/>
      <c r="D51" s="172"/>
      <c r="E51" s="172"/>
      <c r="F51" s="173"/>
      <c r="G51" s="67" t="s">
        <v>6</v>
      </c>
    </row>
    <row r="52" spans="1:7" x14ac:dyDescent="0.25">
      <c r="A52" s="67" t="s">
        <v>13</v>
      </c>
      <c r="B52" s="153" t="s">
        <v>46</v>
      </c>
      <c r="C52" s="154"/>
      <c r="D52" s="154"/>
      <c r="E52" s="155"/>
      <c r="F52" s="19">
        <v>8.3299999999999999E-2</v>
      </c>
      <c r="G52" s="15">
        <f>F52*G46</f>
        <v>494.00898399999994</v>
      </c>
    </row>
    <row r="53" spans="1:7" x14ac:dyDescent="0.25">
      <c r="A53" s="67" t="s">
        <v>15</v>
      </c>
      <c r="B53" s="153" t="s">
        <v>47</v>
      </c>
      <c r="C53" s="154"/>
      <c r="D53" s="154"/>
      <c r="E53" s="155"/>
      <c r="F53" s="19">
        <v>0.121</v>
      </c>
      <c r="G53" s="15">
        <f>F53*G46</f>
        <v>717.58807999999988</v>
      </c>
    </row>
    <row r="54" spans="1:7" x14ac:dyDescent="0.25">
      <c r="A54" s="56"/>
      <c r="B54" s="166" t="s">
        <v>8</v>
      </c>
      <c r="C54" s="167"/>
      <c r="D54" s="167"/>
      <c r="E54" s="178"/>
      <c r="F54" s="20">
        <f>SUM(F52:F53)</f>
        <v>0.20429999999999998</v>
      </c>
      <c r="G54" s="11">
        <f>SUM(G52:G53)</f>
        <v>1211.5970639999998</v>
      </c>
    </row>
    <row r="55" spans="1:7" ht="28.5" customHeight="1" x14ac:dyDescent="0.25">
      <c r="A55" s="138" t="s">
        <v>109</v>
      </c>
      <c r="B55" s="139"/>
      <c r="C55" s="139"/>
      <c r="D55" s="139"/>
      <c r="E55" s="139"/>
      <c r="F55" s="139"/>
      <c r="G55" s="140"/>
    </row>
    <row r="56" spans="1:7" ht="30" customHeight="1" x14ac:dyDescent="0.25">
      <c r="A56" s="138" t="s">
        <v>110</v>
      </c>
      <c r="B56" s="139"/>
      <c r="C56" s="139"/>
      <c r="D56" s="139"/>
      <c r="E56" s="139"/>
      <c r="F56" s="139"/>
      <c r="G56" s="140"/>
    </row>
    <row r="57" spans="1:7" ht="42.75" customHeight="1" x14ac:dyDescent="0.25">
      <c r="A57" s="175" t="s">
        <v>221</v>
      </c>
      <c r="B57" s="176"/>
      <c r="C57" s="176"/>
      <c r="D57" s="176"/>
      <c r="E57" s="176"/>
      <c r="F57" s="176"/>
      <c r="G57" s="177"/>
    </row>
    <row r="58" spans="1:7" x14ac:dyDescent="0.25">
      <c r="A58" s="59"/>
      <c r="B58" s="60"/>
      <c r="C58" s="60"/>
      <c r="D58" s="60"/>
      <c r="E58" s="60"/>
      <c r="F58" s="60"/>
      <c r="G58" s="61"/>
    </row>
    <row r="59" spans="1:7" ht="31.5" customHeight="1" x14ac:dyDescent="0.25">
      <c r="A59" s="171" t="s">
        <v>48</v>
      </c>
      <c r="B59" s="172"/>
      <c r="C59" s="172"/>
      <c r="D59" s="172"/>
      <c r="E59" s="172"/>
      <c r="F59" s="172"/>
      <c r="G59" s="173"/>
    </row>
    <row r="60" spans="1:7" ht="24" x14ac:dyDescent="0.25">
      <c r="A60" s="67" t="s">
        <v>49</v>
      </c>
      <c r="B60" s="171" t="s">
        <v>50</v>
      </c>
      <c r="C60" s="154"/>
      <c r="D60" s="154"/>
      <c r="E60" s="155"/>
      <c r="F60" s="68" t="s">
        <v>51</v>
      </c>
      <c r="G60" s="67" t="s">
        <v>6</v>
      </c>
    </row>
    <row r="61" spans="1:7" x14ac:dyDescent="0.25">
      <c r="A61" s="67" t="s">
        <v>13</v>
      </c>
      <c r="B61" s="153" t="s">
        <v>52</v>
      </c>
      <c r="C61" s="154"/>
      <c r="D61" s="154"/>
      <c r="E61" s="155"/>
      <c r="F61" s="21">
        <v>0.2</v>
      </c>
      <c r="G61" s="22">
        <f>F61*(G46+G54+G127)</f>
        <v>1466.080550222222</v>
      </c>
    </row>
    <row r="62" spans="1:7" x14ac:dyDescent="0.25">
      <c r="A62" s="67" t="s">
        <v>15</v>
      </c>
      <c r="B62" s="153" t="s">
        <v>53</v>
      </c>
      <c r="C62" s="154"/>
      <c r="D62" s="154"/>
      <c r="E62" s="155"/>
      <c r="F62" s="21">
        <v>2.5000000000000001E-2</v>
      </c>
      <c r="G62" s="22">
        <f>F62*(G46+G54+G127)</f>
        <v>183.26006877777775</v>
      </c>
    </row>
    <row r="63" spans="1:7" ht="15" customHeight="1" x14ac:dyDescent="0.25">
      <c r="A63" s="67" t="s">
        <v>18</v>
      </c>
      <c r="B63" s="153" t="s">
        <v>54</v>
      </c>
      <c r="C63" s="154"/>
      <c r="D63" s="154"/>
      <c r="E63" s="155"/>
      <c r="F63" s="21">
        <v>0.03</v>
      </c>
      <c r="G63" s="22">
        <f>F63*(G46+G54+G127)</f>
        <v>219.91208253333329</v>
      </c>
    </row>
    <row r="64" spans="1:7" x14ac:dyDescent="0.25">
      <c r="A64" s="67" t="s">
        <v>20</v>
      </c>
      <c r="B64" s="153" t="s">
        <v>55</v>
      </c>
      <c r="C64" s="154"/>
      <c r="D64" s="154"/>
      <c r="E64" s="155"/>
      <c r="F64" s="21">
        <v>1.4999999999999999E-2</v>
      </c>
      <c r="G64" s="22">
        <f>F64*(G46+G54+G127)</f>
        <v>109.95604126666665</v>
      </c>
    </row>
    <row r="65" spans="1:7" x14ac:dyDescent="0.25">
      <c r="A65" s="67" t="s">
        <v>37</v>
      </c>
      <c r="B65" s="153" t="s">
        <v>56</v>
      </c>
      <c r="C65" s="154"/>
      <c r="D65" s="154"/>
      <c r="E65" s="155"/>
      <c r="F65" s="21">
        <v>0.01</v>
      </c>
      <c r="G65" s="22">
        <f>F65*(G46+G54+G127)</f>
        <v>73.304027511111101</v>
      </c>
    </row>
    <row r="66" spans="1:7" x14ac:dyDescent="0.25">
      <c r="A66" s="67" t="s">
        <v>39</v>
      </c>
      <c r="B66" s="153" t="s">
        <v>57</v>
      </c>
      <c r="C66" s="154"/>
      <c r="D66" s="154"/>
      <c r="E66" s="155"/>
      <c r="F66" s="21">
        <v>6.0000000000000001E-3</v>
      </c>
      <c r="G66" s="22">
        <f>F66*(G46+G54+G127)</f>
        <v>43.982416506666659</v>
      </c>
    </row>
    <row r="67" spans="1:7" x14ac:dyDescent="0.25">
      <c r="A67" s="67" t="s">
        <v>58</v>
      </c>
      <c r="B67" s="153" t="s">
        <v>59</v>
      </c>
      <c r="C67" s="154"/>
      <c r="D67" s="154"/>
      <c r="E67" s="155"/>
      <c r="F67" s="21">
        <v>2E-3</v>
      </c>
      <c r="G67" s="22">
        <f>F67*(G46+G54+G127)</f>
        <v>14.660805502222219</v>
      </c>
    </row>
    <row r="68" spans="1:7" x14ac:dyDescent="0.25">
      <c r="A68" s="67" t="s">
        <v>60</v>
      </c>
      <c r="B68" s="153" t="s">
        <v>61</v>
      </c>
      <c r="C68" s="154"/>
      <c r="D68" s="154"/>
      <c r="E68" s="155"/>
      <c r="F68" s="21">
        <v>0.08</v>
      </c>
      <c r="G68" s="22">
        <f>F68*(G46+G54+G127)</f>
        <v>586.43222008888881</v>
      </c>
    </row>
    <row r="69" spans="1:7" x14ac:dyDescent="0.25">
      <c r="A69" s="56"/>
      <c r="B69" s="166" t="s">
        <v>8</v>
      </c>
      <c r="C69" s="167"/>
      <c r="D69" s="167"/>
      <c r="E69" s="178"/>
      <c r="F69" s="20">
        <f>SUM(F61:F68)</f>
        <v>0.36800000000000005</v>
      </c>
      <c r="G69" s="23">
        <f>SUM(G61:G68)</f>
        <v>2697.588212408888</v>
      </c>
    </row>
    <row r="70" spans="1:7" x14ac:dyDescent="0.25">
      <c r="A70" s="138" t="s">
        <v>111</v>
      </c>
      <c r="B70" s="139"/>
      <c r="C70" s="139"/>
      <c r="D70" s="139"/>
      <c r="E70" s="139"/>
      <c r="F70" s="139"/>
      <c r="G70" s="140"/>
    </row>
    <row r="71" spans="1:7" ht="28.5" customHeight="1" x14ac:dyDescent="0.25">
      <c r="A71" s="138" t="s">
        <v>112</v>
      </c>
      <c r="B71" s="139"/>
      <c r="C71" s="139"/>
      <c r="D71" s="139"/>
      <c r="E71" s="139"/>
      <c r="F71" s="139"/>
      <c r="G71" s="140"/>
    </row>
    <row r="72" spans="1:7" ht="22.5" customHeight="1" x14ac:dyDescent="0.25">
      <c r="A72" s="179" t="s">
        <v>62</v>
      </c>
      <c r="B72" s="180"/>
      <c r="C72" s="180"/>
      <c r="D72" s="180"/>
      <c r="E72" s="180"/>
      <c r="F72" s="180"/>
      <c r="G72" s="181"/>
    </row>
    <row r="73" spans="1:7" x14ac:dyDescent="0.25">
      <c r="A73" s="62"/>
      <c r="B73" s="66"/>
      <c r="C73" s="60"/>
      <c r="D73" s="60"/>
      <c r="E73" s="60"/>
      <c r="F73" s="24"/>
      <c r="G73" s="63"/>
    </row>
    <row r="74" spans="1:7" x14ac:dyDescent="0.25">
      <c r="A74" s="171" t="s">
        <v>63</v>
      </c>
      <c r="B74" s="172"/>
      <c r="C74" s="172"/>
      <c r="D74" s="172"/>
      <c r="E74" s="172"/>
      <c r="F74" s="172"/>
      <c r="G74" s="173"/>
    </row>
    <row r="75" spans="1:7" x14ac:dyDescent="0.25">
      <c r="A75" s="67" t="s">
        <v>64</v>
      </c>
      <c r="B75" s="182" t="s">
        <v>65</v>
      </c>
      <c r="C75" s="182"/>
      <c r="D75" s="182"/>
      <c r="E75" s="182"/>
      <c r="F75" s="182"/>
      <c r="G75" s="67" t="s">
        <v>6</v>
      </c>
    </row>
    <row r="76" spans="1:7" ht="35.25" customHeight="1" x14ac:dyDescent="0.25">
      <c r="A76" s="67" t="s">
        <v>13</v>
      </c>
      <c r="B76" s="158" t="s">
        <v>248</v>
      </c>
      <c r="C76" s="158"/>
      <c r="D76" s="158"/>
      <c r="E76" s="158"/>
      <c r="F76" s="158"/>
      <c r="G76" s="15">
        <v>0</v>
      </c>
    </row>
    <row r="77" spans="1:7" ht="30" customHeight="1" x14ac:dyDescent="0.25">
      <c r="A77" s="67" t="s">
        <v>15</v>
      </c>
      <c r="B77" s="158" t="s">
        <v>247</v>
      </c>
      <c r="C77" s="158"/>
      <c r="D77" s="158"/>
      <c r="E77" s="158"/>
      <c r="F77" s="158"/>
      <c r="G77" s="15">
        <f>44.7*21</f>
        <v>938.7</v>
      </c>
    </row>
    <row r="78" spans="1:7" ht="18" customHeight="1" x14ac:dyDescent="0.25">
      <c r="A78" s="67" t="s">
        <v>18</v>
      </c>
      <c r="B78" s="184" t="s">
        <v>249</v>
      </c>
      <c r="C78" s="158"/>
      <c r="D78" s="158"/>
      <c r="E78" s="158"/>
      <c r="F78" s="158"/>
      <c r="G78" s="15">
        <v>0</v>
      </c>
    </row>
    <row r="79" spans="1:7" x14ac:dyDescent="0.25">
      <c r="A79" s="67" t="s">
        <v>20</v>
      </c>
      <c r="B79" s="184" t="s">
        <v>251</v>
      </c>
      <c r="C79" s="184"/>
      <c r="D79" s="184"/>
      <c r="E79" s="184"/>
      <c r="F79" s="184"/>
      <c r="G79" s="15">
        <v>0</v>
      </c>
    </row>
    <row r="80" spans="1:7" ht="26.25" customHeight="1" x14ac:dyDescent="0.25">
      <c r="A80" s="67" t="s">
        <v>37</v>
      </c>
      <c r="B80" s="184" t="s">
        <v>252</v>
      </c>
      <c r="C80" s="184"/>
      <c r="D80" s="184"/>
      <c r="E80" s="184"/>
      <c r="F80" s="184"/>
      <c r="G80" s="15">
        <v>0</v>
      </c>
    </row>
    <row r="81" spans="1:7" x14ac:dyDescent="0.25">
      <c r="A81" s="67" t="s">
        <v>39</v>
      </c>
      <c r="B81" s="184" t="s">
        <v>250</v>
      </c>
      <c r="C81" s="184"/>
      <c r="D81" s="184"/>
      <c r="E81" s="184"/>
      <c r="F81" s="184"/>
      <c r="G81" s="15">
        <v>0</v>
      </c>
    </row>
    <row r="82" spans="1:7" x14ac:dyDescent="0.25">
      <c r="A82" s="16"/>
      <c r="B82" s="166" t="s">
        <v>8</v>
      </c>
      <c r="C82" s="167"/>
      <c r="D82" s="167"/>
      <c r="E82" s="167"/>
      <c r="F82" s="178"/>
      <c r="G82" s="11">
        <f>SUM(G76:G81)</f>
        <v>938.7</v>
      </c>
    </row>
    <row r="83" spans="1:7" ht="21" customHeight="1" x14ac:dyDescent="0.25">
      <c r="A83" s="138" t="s">
        <v>113</v>
      </c>
      <c r="B83" s="139"/>
      <c r="C83" s="139"/>
      <c r="D83" s="139"/>
      <c r="E83" s="139"/>
      <c r="F83" s="139"/>
      <c r="G83" s="140"/>
    </row>
    <row r="84" spans="1:7" ht="27" customHeight="1" x14ac:dyDescent="0.25">
      <c r="A84" s="138" t="s">
        <v>114</v>
      </c>
      <c r="B84" s="139"/>
      <c r="C84" s="139"/>
      <c r="D84" s="139"/>
      <c r="E84" s="139"/>
      <c r="F84" s="139"/>
      <c r="G84" s="140"/>
    </row>
    <row r="85" spans="1:7" x14ac:dyDescent="0.25">
      <c r="A85" s="59"/>
      <c r="B85" s="60"/>
      <c r="C85" s="60"/>
      <c r="D85" s="60"/>
      <c r="E85" s="60"/>
      <c r="F85" s="60"/>
      <c r="G85" s="61"/>
    </row>
    <row r="86" spans="1:7" ht="33.75" customHeight="1" x14ac:dyDescent="0.25">
      <c r="A86" s="56"/>
      <c r="B86" s="183" t="s">
        <v>67</v>
      </c>
      <c r="C86" s="183"/>
      <c r="D86" s="183"/>
      <c r="E86" s="183"/>
      <c r="F86" s="183"/>
      <c r="G86" s="25"/>
    </row>
    <row r="87" spans="1:7" x14ac:dyDescent="0.25">
      <c r="A87" s="67">
        <v>2</v>
      </c>
      <c r="B87" s="182" t="s">
        <v>68</v>
      </c>
      <c r="C87" s="182"/>
      <c r="D87" s="182"/>
      <c r="E87" s="182"/>
      <c r="F87" s="182"/>
      <c r="G87" s="67" t="s">
        <v>6</v>
      </c>
    </row>
    <row r="88" spans="1:7" x14ac:dyDescent="0.25">
      <c r="A88" s="67" t="s">
        <v>44</v>
      </c>
      <c r="B88" s="158" t="s">
        <v>69</v>
      </c>
      <c r="C88" s="158"/>
      <c r="D88" s="158"/>
      <c r="E88" s="158"/>
      <c r="F88" s="158"/>
      <c r="G88" s="15">
        <f>G54</f>
        <v>1211.5970639999998</v>
      </c>
    </row>
    <row r="89" spans="1:7" x14ac:dyDescent="0.25">
      <c r="A89" s="67" t="s">
        <v>49</v>
      </c>
      <c r="B89" s="158" t="s">
        <v>50</v>
      </c>
      <c r="C89" s="158"/>
      <c r="D89" s="158"/>
      <c r="E89" s="158"/>
      <c r="F89" s="158"/>
      <c r="G89" s="15">
        <f>G69</f>
        <v>2697.588212408888</v>
      </c>
    </row>
    <row r="90" spans="1:7" x14ac:dyDescent="0.25">
      <c r="A90" s="67" t="s">
        <v>64</v>
      </c>
      <c r="B90" s="158" t="s">
        <v>65</v>
      </c>
      <c r="C90" s="158"/>
      <c r="D90" s="158"/>
      <c r="E90" s="158"/>
      <c r="F90" s="158"/>
      <c r="G90" s="15">
        <f>G82</f>
        <v>938.7</v>
      </c>
    </row>
    <row r="91" spans="1:7" x14ac:dyDescent="0.25">
      <c r="A91" s="26"/>
      <c r="B91" s="188" t="s">
        <v>8</v>
      </c>
      <c r="C91" s="189"/>
      <c r="D91" s="189"/>
      <c r="E91" s="189"/>
      <c r="F91" s="190"/>
      <c r="G91" s="11">
        <f>SUM(G88:G90)</f>
        <v>4847.8852764088879</v>
      </c>
    </row>
    <row r="92" spans="1:7" x14ac:dyDescent="0.25">
      <c r="A92" s="191"/>
      <c r="B92" s="192"/>
      <c r="C92" s="192"/>
      <c r="D92" s="192"/>
      <c r="E92" s="192"/>
      <c r="F92" s="192"/>
      <c r="G92" s="193"/>
    </row>
    <row r="93" spans="1:7" x14ac:dyDescent="0.25">
      <c r="A93" s="27"/>
      <c r="B93" s="118" t="s">
        <v>70</v>
      </c>
      <c r="C93" s="119"/>
      <c r="D93" s="119"/>
      <c r="E93" s="120"/>
      <c r="F93" s="18"/>
      <c r="G93" s="18"/>
    </row>
    <row r="94" spans="1:7" ht="24" x14ac:dyDescent="0.25">
      <c r="A94" s="67">
        <v>3</v>
      </c>
      <c r="B94" s="156" t="s">
        <v>71</v>
      </c>
      <c r="C94" s="174"/>
      <c r="D94" s="174"/>
      <c r="E94" s="157"/>
      <c r="F94" s="68" t="s">
        <v>51</v>
      </c>
      <c r="G94" s="67" t="s">
        <v>6</v>
      </c>
    </row>
    <row r="95" spans="1:7" ht="37.5" customHeight="1" x14ac:dyDescent="0.25">
      <c r="A95" s="57" t="s">
        <v>13</v>
      </c>
      <c r="B95" s="153" t="s">
        <v>115</v>
      </c>
      <c r="C95" s="154"/>
      <c r="D95" s="154"/>
      <c r="E95" s="155"/>
      <c r="F95" s="28">
        <v>4.1700000000000001E-3</v>
      </c>
      <c r="G95" s="15">
        <f>F95*(G46+G54)</f>
        <v>29.782461356879995</v>
      </c>
    </row>
    <row r="96" spans="1:7" ht="21" customHeight="1" x14ac:dyDescent="0.25">
      <c r="A96" s="57" t="s">
        <v>15</v>
      </c>
      <c r="B96" s="153" t="s">
        <v>116</v>
      </c>
      <c r="C96" s="154"/>
      <c r="D96" s="154"/>
      <c r="E96" s="155"/>
      <c r="F96" s="28">
        <f>F68*F95</f>
        <v>3.3360000000000003E-4</v>
      </c>
      <c r="G96" s="15">
        <f>F96*(G46+G54)</f>
        <v>2.3825969085503997</v>
      </c>
    </row>
    <row r="97" spans="1:7" ht="49.5" customHeight="1" x14ac:dyDescent="0.25">
      <c r="A97" s="67" t="s">
        <v>18</v>
      </c>
      <c r="B97" s="153" t="s">
        <v>117</v>
      </c>
      <c r="C97" s="154"/>
      <c r="D97" s="154"/>
      <c r="E97" s="155"/>
      <c r="F97" s="28">
        <f xml:space="preserve"> (40%)*F95</f>
        <v>1.6680000000000002E-3</v>
      </c>
      <c r="G97" s="15">
        <f>F97*(G46+G54)</f>
        <v>11.912984542752</v>
      </c>
    </row>
    <row r="98" spans="1:7" ht="48" customHeight="1" x14ac:dyDescent="0.25">
      <c r="A98" s="67" t="s">
        <v>20</v>
      </c>
      <c r="B98" s="153" t="s">
        <v>118</v>
      </c>
      <c r="C98" s="154"/>
      <c r="D98" s="154"/>
      <c r="E98" s="155"/>
      <c r="F98" s="28">
        <f>(7/30)/12</f>
        <v>1.9444444444444445E-2</v>
      </c>
      <c r="G98" s="15">
        <f>F98*(G46+G54)</f>
        <v>138.87372068888888</v>
      </c>
    </row>
    <row r="99" spans="1:7" ht="39" customHeight="1" x14ac:dyDescent="0.25">
      <c r="A99" s="64" t="s">
        <v>37</v>
      </c>
      <c r="B99" s="153" t="s">
        <v>119</v>
      </c>
      <c r="C99" s="154"/>
      <c r="D99" s="154"/>
      <c r="E99" s="155"/>
      <c r="F99" s="28">
        <f>F69*F98</f>
        <v>7.1555555555555565E-3</v>
      </c>
      <c r="G99" s="15">
        <f>F99*(G46+G54)</f>
        <v>51.105529213511112</v>
      </c>
    </row>
    <row r="100" spans="1:7" ht="29.25" customHeight="1" x14ac:dyDescent="0.25">
      <c r="A100" s="67" t="s">
        <v>39</v>
      </c>
      <c r="B100" s="153" t="s">
        <v>227</v>
      </c>
      <c r="C100" s="154"/>
      <c r="D100" s="154"/>
      <c r="E100" s="155"/>
      <c r="F100" s="19">
        <f>(1+(1/12)+(1/3/12))*0.08*0.4</f>
        <v>3.5555555555555556E-2</v>
      </c>
      <c r="G100" s="77">
        <f>F100*(G46+G54)</f>
        <v>253.94051783111109</v>
      </c>
    </row>
    <row r="101" spans="1:7" x14ac:dyDescent="0.25">
      <c r="A101" s="29"/>
      <c r="B101" s="185" t="s">
        <v>8</v>
      </c>
      <c r="C101" s="186"/>
      <c r="D101" s="186"/>
      <c r="E101" s="187"/>
      <c r="F101" s="30">
        <f>SUM(F95:F100)</f>
        <v>6.8327155555555547E-2</v>
      </c>
      <c r="G101" s="11">
        <f>SUM(G95:G100)</f>
        <v>487.99781054169353</v>
      </c>
    </row>
    <row r="102" spans="1:7" x14ac:dyDescent="0.25">
      <c r="A102" s="31"/>
      <c r="B102" s="32"/>
      <c r="C102" s="32"/>
      <c r="D102" s="32"/>
      <c r="E102" s="32"/>
      <c r="F102" s="32"/>
      <c r="G102" s="33"/>
    </row>
    <row r="103" spans="1:7" x14ac:dyDescent="0.25">
      <c r="A103" s="56"/>
      <c r="B103" s="118" t="s">
        <v>72</v>
      </c>
      <c r="C103" s="119"/>
      <c r="D103" s="119"/>
      <c r="E103" s="120"/>
      <c r="F103" s="18"/>
      <c r="G103" s="18"/>
    </row>
    <row r="104" spans="1:7" ht="37.5" customHeight="1" x14ac:dyDescent="0.25">
      <c r="A104" s="194" t="s">
        <v>120</v>
      </c>
      <c r="B104" s="139"/>
      <c r="C104" s="139"/>
      <c r="D104" s="139"/>
      <c r="E104" s="139"/>
      <c r="F104" s="139"/>
      <c r="G104" s="140"/>
    </row>
    <row r="105" spans="1:7" x14ac:dyDescent="0.25">
      <c r="A105" s="126"/>
      <c r="B105" s="159"/>
      <c r="C105" s="159"/>
      <c r="D105" s="159"/>
      <c r="E105" s="159"/>
      <c r="F105" s="159"/>
      <c r="G105" s="127"/>
    </row>
    <row r="106" spans="1:7" x14ac:dyDescent="0.25">
      <c r="A106" s="195" t="s">
        <v>73</v>
      </c>
      <c r="B106" s="196"/>
      <c r="C106" s="196"/>
      <c r="D106" s="196"/>
      <c r="E106" s="196"/>
      <c r="F106" s="196"/>
      <c r="G106" s="197"/>
    </row>
    <row r="107" spans="1:7" ht="24" x14ac:dyDescent="0.25">
      <c r="A107" s="62" t="s">
        <v>74</v>
      </c>
      <c r="B107" s="156" t="s">
        <v>75</v>
      </c>
      <c r="C107" s="174"/>
      <c r="D107" s="174"/>
      <c r="E107" s="174"/>
      <c r="F107" s="68" t="s">
        <v>51</v>
      </c>
      <c r="G107" s="67" t="s">
        <v>6</v>
      </c>
    </row>
    <row r="108" spans="1:7" x14ac:dyDescent="0.25">
      <c r="A108" s="67" t="s">
        <v>13</v>
      </c>
      <c r="B108" s="153" t="s">
        <v>76</v>
      </c>
      <c r="C108" s="154"/>
      <c r="D108" s="154"/>
      <c r="E108" s="154"/>
      <c r="F108" s="19">
        <f>(8.33%+(8.33%*1/3))/12</f>
        <v>9.2555555555555551E-3</v>
      </c>
      <c r="G108" s="15">
        <f>F108*G46</f>
        <v>54.889887111111101</v>
      </c>
    </row>
    <row r="109" spans="1:7" x14ac:dyDescent="0.25">
      <c r="A109" s="67" t="s">
        <v>15</v>
      </c>
      <c r="B109" s="153" t="s">
        <v>121</v>
      </c>
      <c r="C109" s="154"/>
      <c r="D109" s="154"/>
      <c r="E109" s="154"/>
      <c r="F109" s="19">
        <f>(1/12)/30</f>
        <v>2.7777777777777775E-3</v>
      </c>
      <c r="G109" s="15">
        <f>F109*G46</f>
        <v>16.473555555555553</v>
      </c>
    </row>
    <row r="110" spans="1:7" x14ac:dyDescent="0.25">
      <c r="A110" s="67" t="s">
        <v>18</v>
      </c>
      <c r="B110" s="153" t="s">
        <v>122</v>
      </c>
      <c r="C110" s="154"/>
      <c r="D110" s="154"/>
      <c r="E110" s="154"/>
      <c r="F110" s="34">
        <f>1.5%/12</f>
        <v>1.25E-3</v>
      </c>
      <c r="G110" s="15">
        <f>F110*G46</f>
        <v>7.4131</v>
      </c>
    </row>
    <row r="111" spans="1:7" ht="33" customHeight="1" x14ac:dyDescent="0.25">
      <c r="A111" s="67" t="s">
        <v>20</v>
      </c>
      <c r="B111" s="153" t="s">
        <v>123</v>
      </c>
      <c r="C111" s="154"/>
      <c r="D111" s="154"/>
      <c r="E111" s="154"/>
      <c r="F111" s="28">
        <f>8%/12/2</f>
        <v>3.3333333333333335E-3</v>
      </c>
      <c r="G111" s="15">
        <f>F111*G46</f>
        <v>19.768266666666666</v>
      </c>
    </row>
    <row r="112" spans="1:7" ht="28.5" customHeight="1" x14ac:dyDescent="0.25">
      <c r="A112" s="67" t="s">
        <v>37</v>
      </c>
      <c r="B112" s="153" t="s">
        <v>124</v>
      </c>
      <c r="C112" s="154"/>
      <c r="D112" s="154"/>
      <c r="E112" s="154"/>
      <c r="F112" s="35">
        <f>1.5%/12</f>
        <v>1.25E-3</v>
      </c>
      <c r="G112" s="15">
        <f>F112*G46</f>
        <v>7.4131</v>
      </c>
    </row>
    <row r="113" spans="1:7" x14ac:dyDescent="0.25">
      <c r="A113" s="67" t="s">
        <v>39</v>
      </c>
      <c r="B113" s="153" t="s">
        <v>77</v>
      </c>
      <c r="C113" s="154"/>
      <c r="D113" s="154"/>
      <c r="E113" s="154"/>
      <c r="F113" s="19">
        <f>(5/12)/30</f>
        <v>1.388888888888889E-2</v>
      </c>
      <c r="G113" s="15">
        <f>F113*G46</f>
        <v>82.367777777777775</v>
      </c>
    </row>
    <row r="114" spans="1:7" x14ac:dyDescent="0.25">
      <c r="A114" s="29"/>
      <c r="B114" s="166" t="s">
        <v>8</v>
      </c>
      <c r="C114" s="167"/>
      <c r="D114" s="167"/>
      <c r="E114" s="178"/>
      <c r="F114" s="36">
        <f>SUM(F108:F113)</f>
        <v>3.1755555555555558E-2</v>
      </c>
      <c r="G114" s="11">
        <f>SUM(G108:G113)</f>
        <v>188.32568711111111</v>
      </c>
    </row>
    <row r="115" spans="1:7" ht="44.25" customHeight="1" x14ac:dyDescent="0.25">
      <c r="A115" s="138" t="s">
        <v>125</v>
      </c>
      <c r="B115" s="139"/>
      <c r="C115" s="139"/>
      <c r="D115" s="139"/>
      <c r="E115" s="139"/>
      <c r="F115" s="139"/>
      <c r="G115" s="140"/>
    </row>
    <row r="116" spans="1:7" x14ac:dyDescent="0.25">
      <c r="A116" s="156"/>
      <c r="B116" s="174"/>
      <c r="C116" s="174"/>
      <c r="D116" s="174"/>
      <c r="E116" s="174"/>
      <c r="F116" s="174"/>
      <c r="G116" s="157"/>
    </row>
    <row r="117" spans="1:7" x14ac:dyDescent="0.25">
      <c r="A117" s="171" t="s">
        <v>78</v>
      </c>
      <c r="B117" s="172"/>
      <c r="C117" s="172"/>
      <c r="D117" s="172"/>
      <c r="E117" s="172"/>
      <c r="F117" s="172"/>
      <c r="G117" s="173"/>
    </row>
    <row r="118" spans="1:7" ht="24" x14ac:dyDescent="0.25">
      <c r="A118" s="67" t="s">
        <v>79</v>
      </c>
      <c r="B118" s="156" t="s">
        <v>80</v>
      </c>
      <c r="C118" s="174"/>
      <c r="D118" s="174"/>
      <c r="E118" s="157"/>
      <c r="F118" s="68" t="s">
        <v>51</v>
      </c>
      <c r="G118" s="67" t="s">
        <v>6</v>
      </c>
    </row>
    <row r="119" spans="1:7" x14ac:dyDescent="0.25">
      <c r="A119" s="67" t="s">
        <v>13</v>
      </c>
      <c r="B119" s="153" t="s">
        <v>81</v>
      </c>
      <c r="C119" s="154"/>
      <c r="D119" s="154"/>
      <c r="E119" s="155"/>
      <c r="F119" s="37"/>
      <c r="G119" s="15"/>
    </row>
    <row r="120" spans="1:7" x14ac:dyDescent="0.25">
      <c r="A120" s="56"/>
      <c r="B120" s="166" t="s">
        <v>8</v>
      </c>
      <c r="C120" s="167"/>
      <c r="D120" s="167"/>
      <c r="E120" s="178"/>
      <c r="F120" s="38"/>
      <c r="G120" s="39"/>
    </row>
    <row r="121" spans="1:7" ht="24.75" customHeight="1" x14ac:dyDescent="0.25">
      <c r="A121" s="138" t="s">
        <v>126</v>
      </c>
      <c r="B121" s="139"/>
      <c r="C121" s="139"/>
      <c r="D121" s="139"/>
      <c r="E121" s="139"/>
      <c r="F121" s="139"/>
      <c r="G121" s="140"/>
    </row>
    <row r="122" spans="1:7" x14ac:dyDescent="0.25">
      <c r="A122" s="126"/>
      <c r="B122" s="159"/>
      <c r="C122" s="159"/>
      <c r="D122" s="159"/>
      <c r="E122" s="159"/>
      <c r="F122" s="159"/>
      <c r="G122" s="127"/>
    </row>
    <row r="123" spans="1:7" x14ac:dyDescent="0.25">
      <c r="A123" s="56"/>
      <c r="B123" s="118" t="s">
        <v>82</v>
      </c>
      <c r="C123" s="119"/>
      <c r="D123" s="119"/>
      <c r="E123" s="119"/>
      <c r="F123" s="119"/>
      <c r="G123" s="18"/>
    </row>
    <row r="124" spans="1:7" ht="24" x14ac:dyDescent="0.25">
      <c r="A124" s="67">
        <v>4</v>
      </c>
      <c r="B124" s="182" t="s">
        <v>83</v>
      </c>
      <c r="C124" s="182"/>
      <c r="D124" s="182"/>
      <c r="E124" s="182"/>
      <c r="F124" s="68" t="s">
        <v>51</v>
      </c>
      <c r="G124" s="67" t="s">
        <v>6</v>
      </c>
    </row>
    <row r="125" spans="1:7" x14ac:dyDescent="0.25">
      <c r="A125" s="67" t="s">
        <v>74</v>
      </c>
      <c r="B125" s="158" t="s">
        <v>84</v>
      </c>
      <c r="C125" s="158"/>
      <c r="D125" s="158"/>
      <c r="E125" s="158"/>
      <c r="F125" s="19">
        <f>F114</f>
        <v>3.1755555555555558E-2</v>
      </c>
      <c r="G125" s="22">
        <f>G114</f>
        <v>188.32568711111111</v>
      </c>
    </row>
    <row r="126" spans="1:7" x14ac:dyDescent="0.25">
      <c r="A126" s="67" t="s">
        <v>79</v>
      </c>
      <c r="B126" s="158" t="s">
        <v>80</v>
      </c>
      <c r="C126" s="158"/>
      <c r="D126" s="158"/>
      <c r="E126" s="158"/>
      <c r="F126" s="40"/>
      <c r="G126" s="41"/>
    </row>
    <row r="127" spans="1:7" x14ac:dyDescent="0.25">
      <c r="A127" s="42"/>
      <c r="B127" s="166" t="s">
        <v>8</v>
      </c>
      <c r="C127" s="167"/>
      <c r="D127" s="167"/>
      <c r="E127" s="178"/>
      <c r="F127" s="20"/>
      <c r="G127" s="11">
        <f>SUM(G125:G126)</f>
        <v>188.32568711111111</v>
      </c>
    </row>
    <row r="128" spans="1:7" x14ac:dyDescent="0.25">
      <c r="A128" s="62"/>
      <c r="B128" s="65"/>
      <c r="C128" s="65"/>
      <c r="D128" s="65"/>
      <c r="E128" s="65"/>
      <c r="F128" s="24"/>
      <c r="G128" s="43"/>
    </row>
    <row r="129" spans="1:7" x14ac:dyDescent="0.25">
      <c r="A129" s="56"/>
      <c r="B129" s="118" t="s">
        <v>85</v>
      </c>
      <c r="C129" s="119"/>
      <c r="D129" s="119"/>
      <c r="E129" s="119"/>
      <c r="F129" s="119"/>
      <c r="G129" s="18"/>
    </row>
    <row r="130" spans="1:7" x14ac:dyDescent="0.25">
      <c r="A130" s="67">
        <v>5</v>
      </c>
      <c r="B130" s="171" t="s">
        <v>86</v>
      </c>
      <c r="C130" s="172"/>
      <c r="D130" s="172"/>
      <c r="E130" s="172"/>
      <c r="F130" s="173"/>
      <c r="G130" s="67" t="s">
        <v>6</v>
      </c>
    </row>
    <row r="131" spans="1:7" x14ac:dyDescent="0.25">
      <c r="A131" s="67" t="s">
        <v>13</v>
      </c>
      <c r="B131" s="153" t="s">
        <v>87</v>
      </c>
      <c r="C131" s="154"/>
      <c r="D131" s="154"/>
      <c r="E131" s="154"/>
      <c r="F131" s="155"/>
      <c r="G131" s="44">
        <v>0</v>
      </c>
    </row>
    <row r="132" spans="1:7" x14ac:dyDescent="0.25">
      <c r="A132" s="67" t="s">
        <v>15</v>
      </c>
      <c r="B132" s="153" t="s">
        <v>173</v>
      </c>
      <c r="C132" s="154"/>
      <c r="D132" s="154"/>
      <c r="E132" s="154"/>
      <c r="F132" s="155"/>
      <c r="G132" s="44"/>
    </row>
    <row r="133" spans="1:7" x14ac:dyDescent="0.25">
      <c r="A133" s="62" t="s">
        <v>18</v>
      </c>
      <c r="B133" s="153" t="s">
        <v>174</v>
      </c>
      <c r="C133" s="154"/>
      <c r="D133" s="154"/>
      <c r="E133" s="154"/>
      <c r="F133" s="155"/>
      <c r="G133" s="44">
        <f>'Relógio de Ponto'!O8</f>
        <v>4.1500000000000004</v>
      </c>
    </row>
    <row r="134" spans="1:7" x14ac:dyDescent="0.25">
      <c r="A134" s="62" t="s">
        <v>20</v>
      </c>
      <c r="B134" s="153" t="s">
        <v>100</v>
      </c>
      <c r="C134" s="154"/>
      <c r="D134" s="154"/>
      <c r="E134" s="154"/>
      <c r="F134" s="155"/>
      <c r="G134" s="45">
        <f>'[1] EPI Pesquisa'!L25</f>
        <v>0</v>
      </c>
    </row>
    <row r="135" spans="1:7" x14ac:dyDescent="0.25">
      <c r="A135" s="56"/>
      <c r="B135" s="166" t="s">
        <v>8</v>
      </c>
      <c r="C135" s="167"/>
      <c r="D135" s="167"/>
      <c r="E135" s="167"/>
      <c r="F135" s="178"/>
      <c r="G135" s="11">
        <f>SUM(G131:G134)</f>
        <v>4.1500000000000004</v>
      </c>
    </row>
    <row r="136" spans="1:7" ht="26.25" customHeight="1" x14ac:dyDescent="0.25">
      <c r="A136" s="138" t="s">
        <v>127</v>
      </c>
      <c r="B136" s="139"/>
      <c r="C136" s="139"/>
      <c r="D136" s="139"/>
      <c r="E136" s="139"/>
      <c r="F136" s="139"/>
      <c r="G136" s="140"/>
    </row>
    <row r="137" spans="1:7" x14ac:dyDescent="0.25">
      <c r="A137" s="46"/>
      <c r="B137" s="32"/>
      <c r="C137" s="32"/>
      <c r="D137" s="32"/>
      <c r="E137" s="32"/>
      <c r="F137" s="24"/>
      <c r="G137" s="47"/>
    </row>
    <row r="138" spans="1:7" x14ac:dyDescent="0.25">
      <c r="A138" s="56"/>
      <c r="B138" s="118" t="s">
        <v>88</v>
      </c>
      <c r="C138" s="119"/>
      <c r="D138" s="119"/>
      <c r="E138" s="119"/>
      <c r="F138" s="119"/>
      <c r="G138" s="18"/>
    </row>
    <row r="139" spans="1:7" x14ac:dyDescent="0.25">
      <c r="A139" s="67">
        <v>6</v>
      </c>
      <c r="B139" s="182" t="s">
        <v>89</v>
      </c>
      <c r="C139" s="182"/>
      <c r="D139" s="182"/>
      <c r="E139" s="198" t="s">
        <v>51</v>
      </c>
      <c r="F139" s="198"/>
      <c r="G139" s="48" t="s">
        <v>6</v>
      </c>
    </row>
    <row r="140" spans="1:7" x14ac:dyDescent="0.25">
      <c r="A140" s="67" t="s">
        <v>13</v>
      </c>
      <c r="B140" s="158" t="s">
        <v>90</v>
      </c>
      <c r="C140" s="158"/>
      <c r="D140" s="158"/>
      <c r="E140" s="199">
        <v>0.05</v>
      </c>
      <c r="F140" s="200"/>
      <c r="G140" s="45">
        <f>(G46+G91+G101+G127+G135)*E140</f>
        <v>572.9419387030847</v>
      </c>
    </row>
    <row r="141" spans="1:7" x14ac:dyDescent="0.25">
      <c r="A141" s="67" t="s">
        <v>15</v>
      </c>
      <c r="B141" s="158" t="s">
        <v>91</v>
      </c>
      <c r="C141" s="158"/>
      <c r="D141" s="158"/>
      <c r="E141" s="199">
        <v>0.05</v>
      </c>
      <c r="F141" s="200"/>
      <c r="G141" s="45">
        <f>(G46+G91+G101+G127+G135+G140)*E141</f>
        <v>601.5890356382389</v>
      </c>
    </row>
    <row r="142" spans="1:7" x14ac:dyDescent="0.25">
      <c r="A142" s="67" t="s">
        <v>18</v>
      </c>
      <c r="B142" s="158" t="s">
        <v>92</v>
      </c>
      <c r="C142" s="158"/>
      <c r="D142" s="158"/>
      <c r="E142" s="199">
        <f>SUM(E143:F144)</f>
        <v>8.6499999999999994E-2</v>
      </c>
      <c r="F142" s="200"/>
      <c r="G142" s="41"/>
    </row>
    <row r="143" spans="1:7" ht="15" customHeight="1" x14ac:dyDescent="0.25">
      <c r="A143" s="37"/>
      <c r="B143" s="158" t="s">
        <v>172</v>
      </c>
      <c r="C143" s="158"/>
      <c r="D143" s="158"/>
      <c r="E143" s="199">
        <f>0.65%+3%</f>
        <v>3.6499999999999998E-2</v>
      </c>
      <c r="F143" s="200"/>
      <c r="G143" s="45">
        <f>E143*G158</f>
        <v>504.7816046159935</v>
      </c>
    </row>
    <row r="144" spans="1:7" x14ac:dyDescent="0.25">
      <c r="A144" s="37"/>
      <c r="B144" s="158" t="s">
        <v>128</v>
      </c>
      <c r="C144" s="158"/>
      <c r="D144" s="158"/>
      <c r="E144" s="199">
        <v>0.05</v>
      </c>
      <c r="F144" s="200"/>
      <c r="G144" s="45">
        <f>E144*G158</f>
        <v>691.48165015889526</v>
      </c>
    </row>
    <row r="145" spans="1:7" x14ac:dyDescent="0.25">
      <c r="A145" s="56"/>
      <c r="B145" s="166" t="s">
        <v>8</v>
      </c>
      <c r="C145" s="167"/>
      <c r="D145" s="178"/>
      <c r="E145" s="201">
        <f>E140+E141+E142</f>
        <v>0.1865</v>
      </c>
      <c r="F145" s="178"/>
      <c r="G145" s="49">
        <f>SUM(G140:G144)</f>
        <v>2370.7942291162126</v>
      </c>
    </row>
    <row r="146" spans="1:7" ht="17.25" customHeight="1" x14ac:dyDescent="0.25">
      <c r="A146" s="138" t="s">
        <v>129</v>
      </c>
      <c r="B146" s="139"/>
      <c r="C146" s="139"/>
      <c r="D146" s="139"/>
      <c r="E146" s="139"/>
      <c r="F146" s="139"/>
      <c r="G146" s="140"/>
    </row>
    <row r="147" spans="1:7" x14ac:dyDescent="0.25">
      <c r="A147" s="138" t="s">
        <v>130</v>
      </c>
      <c r="B147" s="139"/>
      <c r="C147" s="139"/>
      <c r="D147" s="139"/>
      <c r="E147" s="139"/>
      <c r="F147" s="139"/>
      <c r="G147" s="140"/>
    </row>
    <row r="148" spans="1:7" x14ac:dyDescent="0.25">
      <c r="A148" s="211"/>
      <c r="B148" s="211"/>
      <c r="C148" s="211"/>
      <c r="D148" s="211"/>
      <c r="E148" s="211"/>
      <c r="F148" s="211"/>
      <c r="G148" s="212"/>
    </row>
    <row r="149" spans="1:7" x14ac:dyDescent="0.25">
      <c r="A149" s="42"/>
      <c r="B149" s="119" t="s">
        <v>93</v>
      </c>
      <c r="C149" s="119"/>
      <c r="D149" s="119"/>
      <c r="E149" s="119"/>
      <c r="F149" s="119"/>
      <c r="G149" s="18"/>
    </row>
    <row r="150" spans="1:7" x14ac:dyDescent="0.25">
      <c r="A150" s="50"/>
      <c r="B150" s="156" t="s">
        <v>94</v>
      </c>
      <c r="C150" s="174"/>
      <c r="D150" s="174"/>
      <c r="E150" s="174"/>
      <c r="F150" s="157"/>
      <c r="G150" s="50" t="s">
        <v>95</v>
      </c>
    </row>
    <row r="151" spans="1:7" x14ac:dyDescent="0.25">
      <c r="A151" s="67" t="s">
        <v>13</v>
      </c>
      <c r="B151" s="205" t="s">
        <v>131</v>
      </c>
      <c r="C151" s="206"/>
      <c r="D151" s="206"/>
      <c r="E151" s="206"/>
      <c r="F151" s="207"/>
      <c r="G151" s="51">
        <f>G46</f>
        <v>5930.48</v>
      </c>
    </row>
    <row r="152" spans="1:7" x14ac:dyDescent="0.25">
      <c r="A152" s="67" t="s">
        <v>15</v>
      </c>
      <c r="B152" s="205" t="s">
        <v>132</v>
      </c>
      <c r="C152" s="206"/>
      <c r="D152" s="206"/>
      <c r="E152" s="206"/>
      <c r="F152" s="207"/>
      <c r="G152" s="51">
        <f>G91</f>
        <v>4847.8852764088879</v>
      </c>
    </row>
    <row r="153" spans="1:7" x14ac:dyDescent="0.25">
      <c r="A153" s="67" t="s">
        <v>18</v>
      </c>
      <c r="B153" s="205" t="s">
        <v>133</v>
      </c>
      <c r="C153" s="206"/>
      <c r="D153" s="206"/>
      <c r="E153" s="206"/>
      <c r="F153" s="207"/>
      <c r="G153" s="51">
        <f>G101</f>
        <v>487.99781054169353</v>
      </c>
    </row>
    <row r="154" spans="1:7" x14ac:dyDescent="0.25">
      <c r="A154" s="67" t="s">
        <v>20</v>
      </c>
      <c r="B154" s="205" t="s">
        <v>134</v>
      </c>
      <c r="C154" s="206"/>
      <c r="D154" s="206"/>
      <c r="E154" s="206"/>
      <c r="F154" s="207"/>
      <c r="G154" s="51">
        <f>G127</f>
        <v>188.32568711111111</v>
      </c>
    </row>
    <row r="155" spans="1:7" x14ac:dyDescent="0.25">
      <c r="A155" s="67" t="s">
        <v>37</v>
      </c>
      <c r="B155" s="205" t="s">
        <v>135</v>
      </c>
      <c r="C155" s="206"/>
      <c r="D155" s="206"/>
      <c r="E155" s="206"/>
      <c r="F155" s="207"/>
      <c r="G155" s="51">
        <f>G135</f>
        <v>4.1500000000000004</v>
      </c>
    </row>
    <row r="156" spans="1:7" x14ac:dyDescent="0.25">
      <c r="A156" s="52"/>
      <c r="B156" s="208" t="s">
        <v>96</v>
      </c>
      <c r="C156" s="209"/>
      <c r="D156" s="209"/>
      <c r="E156" s="209"/>
      <c r="F156" s="210"/>
      <c r="G156" s="51">
        <f>SUM(G151:G155)</f>
        <v>11458.838774061693</v>
      </c>
    </row>
    <row r="157" spans="1:7" x14ac:dyDescent="0.25">
      <c r="A157" s="53" t="s">
        <v>39</v>
      </c>
      <c r="B157" s="205" t="s">
        <v>136</v>
      </c>
      <c r="C157" s="206"/>
      <c r="D157" s="206"/>
      <c r="E157" s="206"/>
      <c r="F157" s="207"/>
      <c r="G157" s="76">
        <f>G145</f>
        <v>2370.7942291162126</v>
      </c>
    </row>
    <row r="158" spans="1:7" ht="15" customHeight="1" x14ac:dyDescent="0.25">
      <c r="A158" s="54"/>
      <c r="B158" s="202" t="s">
        <v>97</v>
      </c>
      <c r="C158" s="203"/>
      <c r="D158" s="203"/>
      <c r="E158" s="203"/>
      <c r="F158" s="204"/>
      <c r="G158" s="90">
        <f>(G140+G141+G156)/(1-8.65/100)</f>
        <v>13829.633003177905</v>
      </c>
    </row>
    <row r="159" spans="1:7" x14ac:dyDescent="0.25">
      <c r="G159" s="107">
        <v>13829.63</v>
      </c>
    </row>
  </sheetData>
  <mergeCells count="166">
    <mergeCell ref="B158:F158"/>
    <mergeCell ref="B152:F152"/>
    <mergeCell ref="B153:F153"/>
    <mergeCell ref="B154:F154"/>
    <mergeCell ref="B155:F155"/>
    <mergeCell ref="B156:F156"/>
    <mergeCell ref="B157:F157"/>
    <mergeCell ref="A146:G146"/>
    <mergeCell ref="A147:G147"/>
    <mergeCell ref="A148:G148"/>
    <mergeCell ref="B149:F149"/>
    <mergeCell ref="B150:F150"/>
    <mergeCell ref="B151:F151"/>
    <mergeCell ref="B143:D143"/>
    <mergeCell ref="E143:F143"/>
    <mergeCell ref="B144:D144"/>
    <mergeCell ref="E144:F144"/>
    <mergeCell ref="B145:D145"/>
    <mergeCell ref="E145:F145"/>
    <mergeCell ref="B140:D140"/>
    <mergeCell ref="E140:F140"/>
    <mergeCell ref="B141:D141"/>
    <mergeCell ref="E141:F141"/>
    <mergeCell ref="B142:D142"/>
    <mergeCell ref="E142:F142"/>
    <mergeCell ref="B134:F134"/>
    <mergeCell ref="B135:F135"/>
    <mergeCell ref="A136:G136"/>
    <mergeCell ref="B138:F138"/>
    <mergeCell ref="B139:D139"/>
    <mergeCell ref="E139:F139"/>
    <mergeCell ref="B127:E127"/>
    <mergeCell ref="B129:F129"/>
    <mergeCell ref="B130:F130"/>
    <mergeCell ref="B131:F131"/>
    <mergeCell ref="B132:F132"/>
    <mergeCell ref="B133:F133"/>
    <mergeCell ref="A121:G121"/>
    <mergeCell ref="A122:G122"/>
    <mergeCell ref="B123:F123"/>
    <mergeCell ref="B124:E124"/>
    <mergeCell ref="B125:E125"/>
    <mergeCell ref="B126:E126"/>
    <mergeCell ref="A115:G115"/>
    <mergeCell ref="A116:G116"/>
    <mergeCell ref="A117:G117"/>
    <mergeCell ref="B118:E118"/>
    <mergeCell ref="B119:E119"/>
    <mergeCell ref="B120:E120"/>
    <mergeCell ref="B109:E109"/>
    <mergeCell ref="B110:E110"/>
    <mergeCell ref="B111:E111"/>
    <mergeCell ref="B112:E112"/>
    <mergeCell ref="B113:E113"/>
    <mergeCell ref="B114:E114"/>
    <mergeCell ref="B103:E103"/>
    <mergeCell ref="A104:G104"/>
    <mergeCell ref="A105:G105"/>
    <mergeCell ref="A106:G106"/>
    <mergeCell ref="B107:E107"/>
    <mergeCell ref="B108:E108"/>
    <mergeCell ref="B96:E96"/>
    <mergeCell ref="B97:E97"/>
    <mergeCell ref="B98:E98"/>
    <mergeCell ref="B99:E99"/>
    <mergeCell ref="B100:E100"/>
    <mergeCell ref="B101:E101"/>
    <mergeCell ref="B90:F90"/>
    <mergeCell ref="B91:F91"/>
    <mergeCell ref="A92:G92"/>
    <mergeCell ref="B93:E93"/>
    <mergeCell ref="B94:E94"/>
    <mergeCell ref="B95:E95"/>
    <mergeCell ref="A83:G83"/>
    <mergeCell ref="A84:G84"/>
    <mergeCell ref="B86:F86"/>
    <mergeCell ref="B87:F87"/>
    <mergeCell ref="B88:F88"/>
    <mergeCell ref="B89:F89"/>
    <mergeCell ref="B77:F77"/>
    <mergeCell ref="B78:F78"/>
    <mergeCell ref="B79:F79"/>
    <mergeCell ref="B80:F80"/>
    <mergeCell ref="B81:F81"/>
    <mergeCell ref="B82:F82"/>
    <mergeCell ref="A70:G70"/>
    <mergeCell ref="A71:G71"/>
    <mergeCell ref="A72:G72"/>
    <mergeCell ref="A74:G74"/>
    <mergeCell ref="B75:F75"/>
    <mergeCell ref="B76:F76"/>
    <mergeCell ref="B64:E64"/>
    <mergeCell ref="B65:E65"/>
    <mergeCell ref="B66:E66"/>
    <mergeCell ref="B67:E67"/>
    <mergeCell ref="B68:E68"/>
    <mergeCell ref="B69:E69"/>
    <mergeCell ref="A57:G57"/>
    <mergeCell ref="A59:G59"/>
    <mergeCell ref="B60:E60"/>
    <mergeCell ref="B61:E61"/>
    <mergeCell ref="B62:E62"/>
    <mergeCell ref="B63:E63"/>
    <mergeCell ref="B51:F51"/>
    <mergeCell ref="B52:E52"/>
    <mergeCell ref="B53:E53"/>
    <mergeCell ref="B54:E54"/>
    <mergeCell ref="A55:G55"/>
    <mergeCell ref="A56:G56"/>
    <mergeCell ref="B45:E45"/>
    <mergeCell ref="B46:E46"/>
    <mergeCell ref="A47:G47"/>
    <mergeCell ref="A48:G48"/>
    <mergeCell ref="B49:E49"/>
    <mergeCell ref="A50:G50"/>
    <mergeCell ref="B39:E39"/>
    <mergeCell ref="B40:E40"/>
    <mergeCell ref="B41:E41"/>
    <mergeCell ref="B42:E42"/>
    <mergeCell ref="B43:E43"/>
    <mergeCell ref="B44:E44"/>
    <mergeCell ref="B35:E35"/>
    <mergeCell ref="F35:G35"/>
    <mergeCell ref="B36:E36"/>
    <mergeCell ref="F36:G36"/>
    <mergeCell ref="A37:G37"/>
    <mergeCell ref="B38:E38"/>
    <mergeCell ref="B33:E33"/>
    <mergeCell ref="F33:G33"/>
    <mergeCell ref="B34:E34"/>
    <mergeCell ref="F34:G34"/>
    <mergeCell ref="A2:G2"/>
    <mergeCell ref="A3:G3"/>
    <mergeCell ref="A4:G4"/>
    <mergeCell ref="A5:G5"/>
    <mergeCell ref="A6:G6"/>
    <mergeCell ref="A7:G7"/>
    <mergeCell ref="B20:E20"/>
    <mergeCell ref="F20:G20"/>
    <mergeCell ref="B21:E21"/>
    <mergeCell ref="F21:G21"/>
    <mergeCell ref="A15:G15"/>
    <mergeCell ref="A16:G16"/>
    <mergeCell ref="A17:G17"/>
    <mergeCell ref="A8:G8"/>
    <mergeCell ref="A9:G9"/>
    <mergeCell ref="A10:G10"/>
    <mergeCell ref="A11:G11"/>
    <mergeCell ref="A13:G13"/>
    <mergeCell ref="A14:G14"/>
    <mergeCell ref="B18:E18"/>
    <mergeCell ref="F18:G18"/>
    <mergeCell ref="B19:E19"/>
    <mergeCell ref="F19:G19"/>
    <mergeCell ref="A23:G23"/>
    <mergeCell ref="A24:D24"/>
    <mergeCell ref="F24:G24"/>
    <mergeCell ref="A31:G31"/>
    <mergeCell ref="B32:E32"/>
    <mergeCell ref="F32:G32"/>
    <mergeCell ref="A25:D25"/>
    <mergeCell ref="F25:G25"/>
    <mergeCell ref="A26:G26"/>
    <mergeCell ref="A27:G27"/>
    <mergeCell ref="A29:G29"/>
    <mergeCell ref="A30:G30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6" max="16383" man="1"/>
    <brk id="92" max="16383" man="1"/>
    <brk id="135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DFE9"/>
  </sheetPr>
  <dimension ref="A2:G159"/>
  <sheetViews>
    <sheetView topLeftCell="A67" zoomScale="130" zoomScaleNormal="130" workbookViewId="0">
      <selection activeCell="B80" sqref="B80:F80"/>
    </sheetView>
  </sheetViews>
  <sheetFormatPr defaultColWidth="9.140625" defaultRowHeight="15" x14ac:dyDescent="0.25"/>
  <cols>
    <col min="1" max="1" width="6.140625" style="1" customWidth="1"/>
    <col min="2" max="5" width="15.7109375" style="1" customWidth="1"/>
    <col min="6" max="6" width="12.7109375" style="1" customWidth="1"/>
    <col min="7" max="7" width="14.42578125" style="1" customWidth="1"/>
    <col min="8" max="16384" width="9.140625" style="1"/>
  </cols>
  <sheetData>
    <row r="2" spans="1:7" x14ac:dyDescent="0.25">
      <c r="A2" s="114" t="s">
        <v>0</v>
      </c>
      <c r="B2" s="114"/>
      <c r="C2" s="114"/>
      <c r="D2" s="114"/>
      <c r="E2" s="114"/>
      <c r="F2" s="114"/>
      <c r="G2" s="114"/>
    </row>
    <row r="3" spans="1:7" x14ac:dyDescent="0.25">
      <c r="A3" s="114" t="s">
        <v>1</v>
      </c>
      <c r="B3" s="114"/>
      <c r="C3" s="114"/>
      <c r="D3" s="114"/>
      <c r="E3" s="114"/>
      <c r="F3" s="114"/>
      <c r="G3" s="114"/>
    </row>
    <row r="4" spans="1:7" x14ac:dyDescent="0.25">
      <c r="A4" s="114" t="s">
        <v>2</v>
      </c>
      <c r="B4" s="114"/>
      <c r="C4" s="114"/>
      <c r="D4" s="114"/>
      <c r="E4" s="114"/>
      <c r="F4" s="114"/>
      <c r="G4" s="114"/>
    </row>
    <row r="5" spans="1:7" x14ac:dyDescent="0.25">
      <c r="A5" s="114" t="s">
        <v>3</v>
      </c>
      <c r="B5" s="114"/>
      <c r="C5" s="114"/>
      <c r="D5" s="114"/>
      <c r="E5" s="114"/>
      <c r="F5" s="114"/>
      <c r="G5" s="114"/>
    </row>
    <row r="6" spans="1:7" x14ac:dyDescent="0.25">
      <c r="A6" s="114" t="s">
        <v>4</v>
      </c>
      <c r="B6" s="114"/>
      <c r="C6" s="114"/>
      <c r="D6" s="114"/>
      <c r="E6" s="114"/>
      <c r="F6" s="114"/>
      <c r="G6" s="114"/>
    </row>
    <row r="7" spans="1:7" x14ac:dyDescent="0.25">
      <c r="A7" s="115"/>
      <c r="B7" s="115"/>
      <c r="C7" s="115"/>
      <c r="D7" s="115"/>
      <c r="E7" s="115"/>
      <c r="F7" s="115"/>
      <c r="G7" s="115"/>
    </row>
    <row r="8" spans="1:7" ht="57.75" customHeight="1" x14ac:dyDescent="0.25">
      <c r="A8" s="114" t="s">
        <v>189</v>
      </c>
      <c r="B8" s="114"/>
      <c r="C8" s="114"/>
      <c r="D8" s="114"/>
      <c r="E8" s="114"/>
      <c r="F8" s="114"/>
      <c r="G8" s="114"/>
    </row>
    <row r="9" spans="1:7" x14ac:dyDescent="0.25">
      <c r="A9" s="117"/>
      <c r="B9" s="117"/>
      <c r="C9" s="117"/>
      <c r="D9" s="117"/>
      <c r="E9" s="117"/>
      <c r="F9" s="117"/>
      <c r="G9" s="117"/>
    </row>
    <row r="10" spans="1:7" ht="15.75" x14ac:dyDescent="0.25">
      <c r="A10" s="128" t="s">
        <v>9</v>
      </c>
      <c r="B10" s="129"/>
      <c r="C10" s="129"/>
      <c r="D10" s="129"/>
      <c r="E10" s="129"/>
      <c r="F10" s="129"/>
      <c r="G10" s="130"/>
    </row>
    <row r="11" spans="1:7" ht="32.25" customHeight="1" x14ac:dyDescent="0.25">
      <c r="A11" s="118" t="s">
        <v>10</v>
      </c>
      <c r="B11" s="119"/>
      <c r="C11" s="119"/>
      <c r="D11" s="119"/>
      <c r="E11" s="119"/>
      <c r="F11" s="119"/>
      <c r="G11" s="120"/>
    </row>
    <row r="12" spans="1:7" x14ac:dyDescent="0.25">
      <c r="A12" s="57"/>
      <c r="B12" s="2"/>
      <c r="C12" s="2"/>
      <c r="D12" s="2"/>
      <c r="E12" s="2"/>
      <c r="F12" s="2"/>
      <c r="G12" s="58"/>
    </row>
    <row r="13" spans="1:7" x14ac:dyDescent="0.25">
      <c r="A13" s="131" t="s">
        <v>101</v>
      </c>
      <c r="B13" s="132"/>
      <c r="C13" s="132"/>
      <c r="D13" s="132"/>
      <c r="E13" s="132"/>
      <c r="F13" s="132"/>
      <c r="G13" s="133"/>
    </row>
    <row r="14" spans="1:7" x14ac:dyDescent="0.25">
      <c r="A14" s="131" t="s">
        <v>102</v>
      </c>
      <c r="B14" s="132"/>
      <c r="C14" s="132"/>
      <c r="D14" s="132"/>
      <c r="E14" s="132"/>
      <c r="F14" s="132"/>
      <c r="G14" s="133"/>
    </row>
    <row r="15" spans="1:7" x14ac:dyDescent="0.25">
      <c r="A15" s="116" t="s">
        <v>11</v>
      </c>
      <c r="B15" s="116"/>
      <c r="C15" s="116"/>
      <c r="D15" s="116"/>
      <c r="E15" s="116"/>
      <c r="F15" s="116"/>
      <c r="G15" s="116"/>
    </row>
    <row r="16" spans="1:7" x14ac:dyDescent="0.25">
      <c r="A16" s="117"/>
      <c r="B16" s="117"/>
      <c r="C16" s="117"/>
      <c r="D16" s="117"/>
      <c r="E16" s="117"/>
      <c r="F16" s="117"/>
      <c r="G16" s="117"/>
    </row>
    <row r="17" spans="1:7" x14ac:dyDescent="0.25">
      <c r="A17" s="118" t="s">
        <v>12</v>
      </c>
      <c r="B17" s="119"/>
      <c r="C17" s="119"/>
      <c r="D17" s="119"/>
      <c r="E17" s="119"/>
      <c r="F17" s="119"/>
      <c r="G17" s="120"/>
    </row>
    <row r="18" spans="1:7" x14ac:dyDescent="0.25">
      <c r="A18" s="67" t="s">
        <v>13</v>
      </c>
      <c r="B18" s="121" t="s">
        <v>14</v>
      </c>
      <c r="C18" s="122"/>
      <c r="D18" s="122"/>
      <c r="E18" s="123"/>
      <c r="F18" s="124">
        <f ca="1">NOW()</f>
        <v>45692.594741435183</v>
      </c>
      <c r="G18" s="125"/>
    </row>
    <row r="19" spans="1:7" x14ac:dyDescent="0.25">
      <c r="A19" s="67" t="s">
        <v>15</v>
      </c>
      <c r="B19" s="121" t="s">
        <v>16</v>
      </c>
      <c r="C19" s="122"/>
      <c r="D19" s="122"/>
      <c r="E19" s="123"/>
      <c r="F19" s="126" t="s">
        <v>17</v>
      </c>
      <c r="G19" s="127"/>
    </row>
    <row r="20" spans="1:7" ht="29.25" customHeight="1" x14ac:dyDescent="0.25">
      <c r="A20" s="64" t="s">
        <v>18</v>
      </c>
      <c r="B20" s="143" t="s">
        <v>19</v>
      </c>
      <c r="C20" s="144"/>
      <c r="D20" s="144"/>
      <c r="E20" s="145"/>
      <c r="F20" s="213" t="s">
        <v>239</v>
      </c>
      <c r="G20" s="214"/>
    </row>
    <row r="21" spans="1:7" ht="15.75" x14ac:dyDescent="0.25">
      <c r="A21" s="67" t="s">
        <v>20</v>
      </c>
      <c r="B21" s="121" t="s">
        <v>103</v>
      </c>
      <c r="C21" s="122"/>
      <c r="D21" s="122"/>
      <c r="E21" s="123"/>
      <c r="F21" s="148">
        <v>12</v>
      </c>
      <c r="G21" s="149"/>
    </row>
    <row r="22" spans="1:7" x14ac:dyDescent="0.25">
      <c r="A22" s="3"/>
      <c r="B22" s="3"/>
      <c r="C22" s="3"/>
      <c r="D22" s="3"/>
      <c r="E22" s="3"/>
      <c r="F22" s="3"/>
      <c r="G22" s="3"/>
    </row>
    <row r="23" spans="1:7" x14ac:dyDescent="0.25">
      <c r="A23" s="118" t="s">
        <v>21</v>
      </c>
      <c r="B23" s="119"/>
      <c r="C23" s="119"/>
      <c r="D23" s="119"/>
      <c r="E23" s="119"/>
      <c r="F23" s="119"/>
      <c r="G23" s="120"/>
    </row>
    <row r="24" spans="1:7" ht="50.25" customHeight="1" x14ac:dyDescent="0.25">
      <c r="A24" s="150" t="s">
        <v>22</v>
      </c>
      <c r="B24" s="150"/>
      <c r="C24" s="150"/>
      <c r="D24" s="150"/>
      <c r="E24" s="57" t="s">
        <v>23</v>
      </c>
      <c r="F24" s="151" t="s">
        <v>24</v>
      </c>
      <c r="G24" s="152"/>
    </row>
    <row r="25" spans="1:7" ht="15.75" x14ac:dyDescent="0.25">
      <c r="A25" s="134" t="s">
        <v>180</v>
      </c>
      <c r="B25" s="135"/>
      <c r="C25" s="135"/>
      <c r="D25" s="136"/>
      <c r="E25" s="57" t="s">
        <v>25</v>
      </c>
      <c r="F25" s="137">
        <v>1</v>
      </c>
      <c r="G25" s="137"/>
    </row>
    <row r="26" spans="1:7" ht="28.5" customHeight="1" x14ac:dyDescent="0.25">
      <c r="A26" s="138" t="s">
        <v>104</v>
      </c>
      <c r="B26" s="139"/>
      <c r="C26" s="139"/>
      <c r="D26" s="139"/>
      <c r="E26" s="139"/>
      <c r="F26" s="139"/>
      <c r="G26" s="140"/>
    </row>
    <row r="27" spans="1:7" ht="33.75" customHeight="1" x14ac:dyDescent="0.25">
      <c r="A27" s="138" t="s">
        <v>105</v>
      </c>
      <c r="B27" s="139"/>
      <c r="C27" s="139"/>
      <c r="D27" s="139"/>
      <c r="E27" s="139"/>
      <c r="F27" s="139"/>
      <c r="G27" s="140"/>
    </row>
    <row r="28" spans="1:7" x14ac:dyDescent="0.25">
      <c r="A28" s="4"/>
      <c r="B28" s="5"/>
      <c r="C28" s="5"/>
      <c r="D28" s="5"/>
      <c r="E28" s="5"/>
      <c r="F28" s="5"/>
      <c r="G28" s="6"/>
    </row>
    <row r="29" spans="1:7" x14ac:dyDescent="0.25">
      <c r="A29" s="141" t="s">
        <v>26</v>
      </c>
      <c r="B29" s="141"/>
      <c r="C29" s="141"/>
      <c r="D29" s="141"/>
      <c r="E29" s="141"/>
      <c r="F29" s="141"/>
      <c r="G29" s="141"/>
    </row>
    <row r="30" spans="1:7" x14ac:dyDescent="0.25">
      <c r="A30" s="142" t="s">
        <v>27</v>
      </c>
      <c r="B30" s="142"/>
      <c r="C30" s="142"/>
      <c r="D30" s="142"/>
      <c r="E30" s="142"/>
      <c r="F30" s="142"/>
      <c r="G30" s="142"/>
    </row>
    <row r="31" spans="1:7" x14ac:dyDescent="0.25">
      <c r="A31" s="142" t="s">
        <v>28</v>
      </c>
      <c r="B31" s="142"/>
      <c r="C31" s="142"/>
      <c r="D31" s="142"/>
      <c r="E31" s="142"/>
      <c r="F31" s="142"/>
      <c r="G31" s="142"/>
    </row>
    <row r="32" spans="1:7" ht="25.5" customHeight="1" x14ac:dyDescent="0.25">
      <c r="A32" s="67">
        <v>1</v>
      </c>
      <c r="B32" s="153" t="s">
        <v>29</v>
      </c>
      <c r="C32" s="154"/>
      <c r="D32" s="154"/>
      <c r="E32" s="155"/>
      <c r="F32" s="156" t="str">
        <f>A25</f>
        <v>Técnico(a) Em Secretariado(a)</v>
      </c>
      <c r="G32" s="157"/>
    </row>
    <row r="33" spans="1:7" x14ac:dyDescent="0.25">
      <c r="A33" s="67">
        <v>2</v>
      </c>
      <c r="B33" s="153" t="s">
        <v>30</v>
      </c>
      <c r="C33" s="154"/>
      <c r="D33" s="154"/>
      <c r="E33" s="155"/>
      <c r="F33" s="156" t="s">
        <v>181</v>
      </c>
      <c r="G33" s="157"/>
    </row>
    <row r="34" spans="1:7" x14ac:dyDescent="0.25">
      <c r="A34" s="64">
        <v>3</v>
      </c>
      <c r="B34" s="161" t="s">
        <v>237</v>
      </c>
      <c r="C34" s="162"/>
      <c r="D34" s="162"/>
      <c r="E34" s="163"/>
      <c r="F34" s="164">
        <v>3095</v>
      </c>
      <c r="G34" s="165"/>
    </row>
    <row r="35" spans="1:7" ht="28.5" customHeight="1" x14ac:dyDescent="0.25">
      <c r="A35" s="67">
        <v>4</v>
      </c>
      <c r="B35" s="153" t="s">
        <v>31</v>
      </c>
      <c r="C35" s="154"/>
      <c r="D35" s="154"/>
      <c r="E35" s="155"/>
      <c r="F35" s="156" t="str">
        <f>A25</f>
        <v>Técnico(a) Em Secretariado(a)</v>
      </c>
      <c r="G35" s="157"/>
    </row>
    <row r="36" spans="1:7" ht="29.25" customHeight="1" x14ac:dyDescent="0.25">
      <c r="A36" s="67">
        <v>5</v>
      </c>
      <c r="B36" s="158" t="s">
        <v>238</v>
      </c>
      <c r="C36" s="158"/>
      <c r="D36" s="158"/>
      <c r="E36" s="158"/>
      <c r="F36" s="124" t="s">
        <v>98</v>
      </c>
      <c r="G36" s="127"/>
    </row>
    <row r="37" spans="1:7" x14ac:dyDescent="0.25">
      <c r="A37" s="126"/>
      <c r="B37" s="159"/>
      <c r="C37" s="159"/>
      <c r="D37" s="159"/>
      <c r="E37" s="159"/>
      <c r="F37" s="159"/>
      <c r="G37" s="127"/>
    </row>
    <row r="38" spans="1:7" x14ac:dyDescent="0.25">
      <c r="A38" s="7"/>
      <c r="B38" s="160" t="s">
        <v>106</v>
      </c>
      <c r="C38" s="160"/>
      <c r="D38" s="160"/>
      <c r="E38" s="160"/>
      <c r="F38" s="8"/>
      <c r="G38" s="9"/>
    </row>
    <row r="39" spans="1:7" x14ac:dyDescent="0.25">
      <c r="A39" s="67">
        <v>1</v>
      </c>
      <c r="B39" s="156" t="s">
        <v>32</v>
      </c>
      <c r="C39" s="174"/>
      <c r="D39" s="174"/>
      <c r="E39" s="157"/>
      <c r="F39" s="67" t="s">
        <v>33</v>
      </c>
      <c r="G39" s="67" t="s">
        <v>6</v>
      </c>
    </row>
    <row r="40" spans="1:7" x14ac:dyDescent="0.25">
      <c r="A40" s="64" t="s">
        <v>13</v>
      </c>
      <c r="B40" s="171" t="s">
        <v>236</v>
      </c>
      <c r="C40" s="154"/>
      <c r="D40" s="154"/>
      <c r="E40" s="155"/>
      <c r="F40" s="10">
        <v>1</v>
      </c>
      <c r="G40" s="11">
        <v>3095</v>
      </c>
    </row>
    <row r="41" spans="1:7" x14ac:dyDescent="0.25">
      <c r="A41" s="67" t="s">
        <v>15</v>
      </c>
      <c r="B41" s="153" t="s">
        <v>107</v>
      </c>
      <c r="C41" s="154"/>
      <c r="D41" s="154"/>
      <c r="E41" s="155"/>
      <c r="F41" s="12">
        <v>0</v>
      </c>
      <c r="G41" s="13">
        <f>G40*F41</f>
        <v>0</v>
      </c>
    </row>
    <row r="42" spans="1:7" x14ac:dyDescent="0.25">
      <c r="A42" s="67" t="s">
        <v>18</v>
      </c>
      <c r="B42" s="153" t="s">
        <v>35</v>
      </c>
      <c r="C42" s="154"/>
      <c r="D42" s="154"/>
      <c r="E42" s="155"/>
      <c r="F42" s="14">
        <v>0</v>
      </c>
      <c r="G42" s="15">
        <f>G41*F42</f>
        <v>0</v>
      </c>
    </row>
    <row r="43" spans="1:7" x14ac:dyDescent="0.25">
      <c r="A43" s="67" t="s">
        <v>20</v>
      </c>
      <c r="B43" s="153" t="s">
        <v>36</v>
      </c>
      <c r="C43" s="154"/>
      <c r="D43" s="154"/>
      <c r="E43" s="155"/>
      <c r="F43" s="14">
        <v>0</v>
      </c>
      <c r="G43" s="15">
        <f>G42*F43</f>
        <v>0</v>
      </c>
    </row>
    <row r="44" spans="1:7" x14ac:dyDescent="0.25">
      <c r="A44" s="67" t="s">
        <v>37</v>
      </c>
      <c r="B44" s="153" t="s">
        <v>38</v>
      </c>
      <c r="C44" s="154"/>
      <c r="D44" s="154"/>
      <c r="E44" s="155"/>
      <c r="F44" s="14">
        <v>0</v>
      </c>
      <c r="G44" s="15">
        <f>G43*F44</f>
        <v>0</v>
      </c>
    </row>
    <row r="45" spans="1:7" x14ac:dyDescent="0.25">
      <c r="A45" s="67" t="s">
        <v>39</v>
      </c>
      <c r="B45" s="153" t="s">
        <v>40</v>
      </c>
      <c r="C45" s="154"/>
      <c r="D45" s="154"/>
      <c r="E45" s="155"/>
      <c r="F45" s="14"/>
      <c r="G45" s="15"/>
    </row>
    <row r="46" spans="1:7" x14ac:dyDescent="0.25">
      <c r="A46" s="16"/>
      <c r="B46" s="166" t="s">
        <v>41</v>
      </c>
      <c r="C46" s="167"/>
      <c r="D46" s="167"/>
      <c r="E46" s="167"/>
      <c r="F46" s="17">
        <f>SUM(F40:F45)</f>
        <v>1</v>
      </c>
      <c r="G46" s="11">
        <f>SUM(G40:G45)</f>
        <v>3095</v>
      </c>
    </row>
    <row r="47" spans="1:7" x14ac:dyDescent="0.25">
      <c r="A47" s="168" t="s">
        <v>108</v>
      </c>
      <c r="B47" s="169"/>
      <c r="C47" s="169"/>
      <c r="D47" s="169"/>
      <c r="E47" s="169"/>
      <c r="F47" s="169"/>
      <c r="G47" s="170"/>
    </row>
    <row r="48" spans="1:7" x14ac:dyDescent="0.25">
      <c r="A48" s="126"/>
      <c r="B48" s="159"/>
      <c r="C48" s="159"/>
      <c r="D48" s="159"/>
      <c r="E48" s="159"/>
      <c r="F48" s="159"/>
      <c r="G48" s="127"/>
    </row>
    <row r="49" spans="1:7" x14ac:dyDescent="0.25">
      <c r="A49" s="56"/>
      <c r="B49" s="118" t="s">
        <v>42</v>
      </c>
      <c r="C49" s="119"/>
      <c r="D49" s="119"/>
      <c r="E49" s="119"/>
      <c r="F49" s="18"/>
      <c r="G49" s="18"/>
    </row>
    <row r="50" spans="1:7" x14ac:dyDescent="0.25">
      <c r="A50" s="171" t="s">
        <v>43</v>
      </c>
      <c r="B50" s="172"/>
      <c r="C50" s="172"/>
      <c r="D50" s="172"/>
      <c r="E50" s="172"/>
      <c r="F50" s="172"/>
      <c r="G50" s="173"/>
    </row>
    <row r="51" spans="1:7" x14ac:dyDescent="0.25">
      <c r="A51" s="67" t="s">
        <v>44</v>
      </c>
      <c r="B51" s="171" t="s">
        <v>45</v>
      </c>
      <c r="C51" s="172"/>
      <c r="D51" s="172"/>
      <c r="E51" s="172"/>
      <c r="F51" s="173"/>
      <c r="G51" s="67" t="s">
        <v>6</v>
      </c>
    </row>
    <row r="52" spans="1:7" x14ac:dyDescent="0.25">
      <c r="A52" s="67" t="s">
        <v>13</v>
      </c>
      <c r="B52" s="153" t="s">
        <v>46</v>
      </c>
      <c r="C52" s="154"/>
      <c r="D52" s="154"/>
      <c r="E52" s="155"/>
      <c r="F52" s="19">
        <v>8.3299999999999999E-2</v>
      </c>
      <c r="G52" s="15">
        <f>F52*G46</f>
        <v>257.81349999999998</v>
      </c>
    </row>
    <row r="53" spans="1:7" x14ac:dyDescent="0.25">
      <c r="A53" s="67" t="s">
        <v>15</v>
      </c>
      <c r="B53" s="153" t="s">
        <v>47</v>
      </c>
      <c r="C53" s="154"/>
      <c r="D53" s="154"/>
      <c r="E53" s="155"/>
      <c r="F53" s="19">
        <v>0.121</v>
      </c>
      <c r="G53" s="15">
        <f>F53*G46</f>
        <v>374.495</v>
      </c>
    </row>
    <row r="54" spans="1:7" x14ac:dyDescent="0.25">
      <c r="A54" s="56"/>
      <c r="B54" s="166" t="s">
        <v>8</v>
      </c>
      <c r="C54" s="167"/>
      <c r="D54" s="167"/>
      <c r="E54" s="178"/>
      <c r="F54" s="20">
        <f>SUM(F52:F53)</f>
        <v>0.20429999999999998</v>
      </c>
      <c r="G54" s="11">
        <f>SUM(G52:G53)</f>
        <v>632.30849999999998</v>
      </c>
    </row>
    <row r="55" spans="1:7" ht="28.5" customHeight="1" x14ac:dyDescent="0.25">
      <c r="A55" s="138" t="s">
        <v>109</v>
      </c>
      <c r="B55" s="139"/>
      <c r="C55" s="139"/>
      <c r="D55" s="139"/>
      <c r="E55" s="139"/>
      <c r="F55" s="139"/>
      <c r="G55" s="140"/>
    </row>
    <row r="56" spans="1:7" ht="30" customHeight="1" x14ac:dyDescent="0.25">
      <c r="A56" s="138" t="s">
        <v>110</v>
      </c>
      <c r="B56" s="139"/>
      <c r="C56" s="139"/>
      <c r="D56" s="139"/>
      <c r="E56" s="139"/>
      <c r="F56" s="139"/>
      <c r="G56" s="140"/>
    </row>
    <row r="57" spans="1:7" ht="42.75" customHeight="1" x14ac:dyDescent="0.25">
      <c r="A57" s="175" t="s">
        <v>221</v>
      </c>
      <c r="B57" s="176"/>
      <c r="C57" s="176"/>
      <c r="D57" s="176"/>
      <c r="E57" s="176"/>
      <c r="F57" s="176"/>
      <c r="G57" s="177"/>
    </row>
    <row r="58" spans="1:7" x14ac:dyDescent="0.25">
      <c r="A58" s="59"/>
      <c r="B58" s="60"/>
      <c r="C58" s="60"/>
      <c r="D58" s="60"/>
      <c r="E58" s="60"/>
      <c r="F58" s="60"/>
      <c r="G58" s="61"/>
    </row>
    <row r="59" spans="1:7" ht="31.5" customHeight="1" x14ac:dyDescent="0.25">
      <c r="A59" s="171" t="s">
        <v>48</v>
      </c>
      <c r="B59" s="172"/>
      <c r="C59" s="172"/>
      <c r="D59" s="172"/>
      <c r="E59" s="172"/>
      <c r="F59" s="172"/>
      <c r="G59" s="173"/>
    </row>
    <row r="60" spans="1:7" ht="24" x14ac:dyDescent="0.25">
      <c r="A60" s="67" t="s">
        <v>49</v>
      </c>
      <c r="B60" s="171" t="s">
        <v>50</v>
      </c>
      <c r="C60" s="154"/>
      <c r="D60" s="154"/>
      <c r="E60" s="155"/>
      <c r="F60" s="68" t="s">
        <v>51</v>
      </c>
      <c r="G60" s="67" t="s">
        <v>6</v>
      </c>
    </row>
    <row r="61" spans="1:7" x14ac:dyDescent="0.25">
      <c r="A61" s="67" t="s">
        <v>13</v>
      </c>
      <c r="B61" s="153" t="s">
        <v>52</v>
      </c>
      <c r="C61" s="154"/>
      <c r="D61" s="154"/>
      <c r="E61" s="155"/>
      <c r="F61" s="21">
        <v>0.2</v>
      </c>
      <c r="G61" s="22">
        <f>F61*(G46+G54+G127)</f>
        <v>765.11838888888894</v>
      </c>
    </row>
    <row r="62" spans="1:7" x14ac:dyDescent="0.25">
      <c r="A62" s="67" t="s">
        <v>15</v>
      </c>
      <c r="B62" s="153" t="s">
        <v>53</v>
      </c>
      <c r="C62" s="154"/>
      <c r="D62" s="154"/>
      <c r="E62" s="155"/>
      <c r="F62" s="21">
        <v>2.5000000000000001E-2</v>
      </c>
      <c r="G62" s="22">
        <f>F62*(G46+G54+G127)</f>
        <v>95.639798611111118</v>
      </c>
    </row>
    <row r="63" spans="1:7" ht="15" customHeight="1" x14ac:dyDescent="0.25">
      <c r="A63" s="67" t="s">
        <v>18</v>
      </c>
      <c r="B63" s="215" t="s">
        <v>54</v>
      </c>
      <c r="C63" s="216"/>
      <c r="D63" s="216"/>
      <c r="E63" s="217"/>
      <c r="F63" s="108">
        <v>0.03</v>
      </c>
      <c r="G63" s="109">
        <f>F63*(G46+G54+G127)</f>
        <v>114.76775833333333</v>
      </c>
    </row>
    <row r="64" spans="1:7" x14ac:dyDescent="0.25">
      <c r="A64" s="67" t="s">
        <v>20</v>
      </c>
      <c r="B64" s="153" t="s">
        <v>55</v>
      </c>
      <c r="C64" s="154"/>
      <c r="D64" s="154"/>
      <c r="E64" s="155"/>
      <c r="F64" s="21">
        <v>1.4999999999999999E-2</v>
      </c>
      <c r="G64" s="22">
        <f>F64*(G46+G54+G127)</f>
        <v>57.383879166666667</v>
      </c>
    </row>
    <row r="65" spans="1:7" x14ac:dyDescent="0.25">
      <c r="A65" s="67" t="s">
        <v>37</v>
      </c>
      <c r="B65" s="153" t="s">
        <v>56</v>
      </c>
      <c r="C65" s="154"/>
      <c r="D65" s="154"/>
      <c r="E65" s="155"/>
      <c r="F65" s="21">
        <v>0.01</v>
      </c>
      <c r="G65" s="22">
        <f>F65*(G46+G54+G127)</f>
        <v>38.255919444444444</v>
      </c>
    </row>
    <row r="66" spans="1:7" x14ac:dyDescent="0.25">
      <c r="A66" s="67" t="s">
        <v>39</v>
      </c>
      <c r="B66" s="153" t="s">
        <v>57</v>
      </c>
      <c r="C66" s="154"/>
      <c r="D66" s="154"/>
      <c r="E66" s="155"/>
      <c r="F66" s="21">
        <v>6.0000000000000001E-3</v>
      </c>
      <c r="G66" s="22">
        <f>F66*(G46+G54+G127)</f>
        <v>22.953551666666666</v>
      </c>
    </row>
    <row r="67" spans="1:7" x14ac:dyDescent="0.25">
      <c r="A67" s="67" t="s">
        <v>58</v>
      </c>
      <c r="B67" s="153" t="s">
        <v>59</v>
      </c>
      <c r="C67" s="154"/>
      <c r="D67" s="154"/>
      <c r="E67" s="155"/>
      <c r="F67" s="21">
        <v>2E-3</v>
      </c>
      <c r="G67" s="22">
        <f>F67*(G46+G54+G127)</f>
        <v>7.6511838888888892</v>
      </c>
    </row>
    <row r="68" spans="1:7" x14ac:dyDescent="0.25">
      <c r="A68" s="67" t="s">
        <v>60</v>
      </c>
      <c r="B68" s="153" t="s">
        <v>61</v>
      </c>
      <c r="C68" s="154"/>
      <c r="D68" s="154"/>
      <c r="E68" s="155"/>
      <c r="F68" s="21">
        <v>0.08</v>
      </c>
      <c r="G68" s="22">
        <f>F68*(G46+G54+G127)</f>
        <v>306.04735555555555</v>
      </c>
    </row>
    <row r="69" spans="1:7" x14ac:dyDescent="0.25">
      <c r="A69" s="56"/>
      <c r="B69" s="166" t="s">
        <v>8</v>
      </c>
      <c r="C69" s="167"/>
      <c r="D69" s="167"/>
      <c r="E69" s="178"/>
      <c r="F69" s="20">
        <f>SUM(F61:F68)</f>
        <v>0.36800000000000005</v>
      </c>
      <c r="G69" s="23">
        <f>SUM(G61:G68)</f>
        <v>1407.8178355555556</v>
      </c>
    </row>
    <row r="70" spans="1:7" x14ac:dyDescent="0.25">
      <c r="A70" s="138" t="s">
        <v>111</v>
      </c>
      <c r="B70" s="139"/>
      <c r="C70" s="139"/>
      <c r="D70" s="139"/>
      <c r="E70" s="139"/>
      <c r="F70" s="139"/>
      <c r="G70" s="140"/>
    </row>
    <row r="71" spans="1:7" ht="28.5" customHeight="1" x14ac:dyDescent="0.25">
      <c r="A71" s="138" t="s">
        <v>112</v>
      </c>
      <c r="B71" s="139"/>
      <c r="C71" s="139"/>
      <c r="D71" s="139"/>
      <c r="E71" s="139"/>
      <c r="F71" s="139"/>
      <c r="G71" s="140"/>
    </row>
    <row r="72" spans="1:7" ht="22.5" customHeight="1" x14ac:dyDescent="0.25">
      <c r="A72" s="179" t="s">
        <v>62</v>
      </c>
      <c r="B72" s="180"/>
      <c r="C72" s="180"/>
      <c r="D72" s="180"/>
      <c r="E72" s="180"/>
      <c r="F72" s="180"/>
      <c r="G72" s="181"/>
    </row>
    <row r="73" spans="1:7" x14ac:dyDescent="0.25">
      <c r="A73" s="62"/>
      <c r="B73" s="66"/>
      <c r="C73" s="60"/>
      <c r="D73" s="60"/>
      <c r="E73" s="60"/>
      <c r="F73" s="24"/>
      <c r="G73" s="63"/>
    </row>
    <row r="74" spans="1:7" x14ac:dyDescent="0.25">
      <c r="A74" s="171" t="s">
        <v>63</v>
      </c>
      <c r="B74" s="172"/>
      <c r="C74" s="172"/>
      <c r="D74" s="172"/>
      <c r="E74" s="172"/>
      <c r="F74" s="172"/>
      <c r="G74" s="173"/>
    </row>
    <row r="75" spans="1:7" x14ac:dyDescent="0.25">
      <c r="A75" s="67" t="s">
        <v>64</v>
      </c>
      <c r="B75" s="182" t="s">
        <v>65</v>
      </c>
      <c r="C75" s="182"/>
      <c r="D75" s="182"/>
      <c r="E75" s="182"/>
      <c r="F75" s="182"/>
      <c r="G75" s="67" t="s">
        <v>6</v>
      </c>
    </row>
    <row r="76" spans="1:7" ht="35.25" customHeight="1" x14ac:dyDescent="0.25">
      <c r="A76" s="67" t="s">
        <v>13</v>
      </c>
      <c r="B76" s="158" t="s">
        <v>253</v>
      </c>
      <c r="C76" s="158"/>
      <c r="D76" s="158"/>
      <c r="E76" s="158"/>
      <c r="F76" s="158"/>
      <c r="G76" s="15">
        <f>((5.5)*2*21)-6%*G46</f>
        <v>45.300000000000011</v>
      </c>
    </row>
    <row r="77" spans="1:7" ht="30" customHeight="1" x14ac:dyDescent="0.25">
      <c r="A77" s="67" t="s">
        <v>15</v>
      </c>
      <c r="B77" s="158" t="s">
        <v>254</v>
      </c>
      <c r="C77" s="158"/>
      <c r="D77" s="158"/>
      <c r="E77" s="158"/>
      <c r="F77" s="158"/>
      <c r="G77" s="15">
        <f>44.7*21</f>
        <v>938.7</v>
      </c>
    </row>
    <row r="78" spans="1:7" x14ac:dyDescent="0.25">
      <c r="A78" s="67" t="s">
        <v>18</v>
      </c>
      <c r="B78" s="184" t="s">
        <v>255</v>
      </c>
      <c r="C78" s="158"/>
      <c r="D78" s="158"/>
      <c r="E78" s="158"/>
      <c r="F78" s="158"/>
      <c r="G78" s="15">
        <v>0</v>
      </c>
    </row>
    <row r="79" spans="1:7" ht="21" customHeight="1" x14ac:dyDescent="0.25">
      <c r="A79" s="67" t="s">
        <v>20</v>
      </c>
      <c r="B79" s="184" t="s">
        <v>179</v>
      </c>
      <c r="C79" s="184"/>
      <c r="D79" s="184"/>
      <c r="E79" s="184"/>
      <c r="F79" s="184"/>
      <c r="G79" s="15">
        <v>0</v>
      </c>
    </row>
    <row r="80" spans="1:7" ht="26.25" customHeight="1" x14ac:dyDescent="0.25">
      <c r="A80" s="67" t="s">
        <v>37</v>
      </c>
      <c r="B80" s="184" t="s">
        <v>256</v>
      </c>
      <c r="C80" s="184"/>
      <c r="D80" s="184"/>
      <c r="E80" s="184"/>
      <c r="F80" s="184"/>
      <c r="G80" s="15">
        <v>0</v>
      </c>
    </row>
    <row r="81" spans="1:7" x14ac:dyDescent="0.25">
      <c r="A81" s="67" t="s">
        <v>39</v>
      </c>
      <c r="B81" s="184" t="s">
        <v>250</v>
      </c>
      <c r="C81" s="184"/>
      <c r="D81" s="184"/>
      <c r="E81" s="184"/>
      <c r="F81" s="184"/>
      <c r="G81" s="15">
        <v>0</v>
      </c>
    </row>
    <row r="82" spans="1:7" x14ac:dyDescent="0.25">
      <c r="A82" s="16"/>
      <c r="B82" s="166" t="s">
        <v>8</v>
      </c>
      <c r="C82" s="167"/>
      <c r="D82" s="167"/>
      <c r="E82" s="167"/>
      <c r="F82" s="178"/>
      <c r="G82" s="11">
        <f>SUM(G76:G81)</f>
        <v>984</v>
      </c>
    </row>
    <row r="83" spans="1:7" ht="21" customHeight="1" x14ac:dyDescent="0.25">
      <c r="A83" s="138" t="s">
        <v>113</v>
      </c>
      <c r="B83" s="139"/>
      <c r="C83" s="139"/>
      <c r="D83" s="139"/>
      <c r="E83" s="139"/>
      <c r="F83" s="139"/>
      <c r="G83" s="140"/>
    </row>
    <row r="84" spans="1:7" ht="27" customHeight="1" x14ac:dyDescent="0.25">
      <c r="A84" s="138" t="s">
        <v>114</v>
      </c>
      <c r="B84" s="139"/>
      <c r="C84" s="139"/>
      <c r="D84" s="139"/>
      <c r="E84" s="139"/>
      <c r="F84" s="139"/>
      <c r="G84" s="140"/>
    </row>
    <row r="85" spans="1:7" x14ac:dyDescent="0.25">
      <c r="A85" s="59"/>
      <c r="B85" s="60"/>
      <c r="C85" s="60"/>
      <c r="D85" s="60"/>
      <c r="E85" s="60"/>
      <c r="F85" s="60"/>
      <c r="G85" s="61"/>
    </row>
    <row r="86" spans="1:7" ht="33.75" customHeight="1" x14ac:dyDescent="0.25">
      <c r="A86" s="56"/>
      <c r="B86" s="183" t="s">
        <v>67</v>
      </c>
      <c r="C86" s="183"/>
      <c r="D86" s="183"/>
      <c r="E86" s="183"/>
      <c r="F86" s="183"/>
      <c r="G86" s="25"/>
    </row>
    <row r="87" spans="1:7" x14ac:dyDescent="0.25">
      <c r="A87" s="67">
        <v>2</v>
      </c>
      <c r="B87" s="182" t="s">
        <v>68</v>
      </c>
      <c r="C87" s="182"/>
      <c r="D87" s="182"/>
      <c r="E87" s="182"/>
      <c r="F87" s="182"/>
      <c r="G87" s="67" t="s">
        <v>6</v>
      </c>
    </row>
    <row r="88" spans="1:7" x14ac:dyDescent="0.25">
      <c r="A88" s="67" t="s">
        <v>44</v>
      </c>
      <c r="B88" s="158" t="s">
        <v>69</v>
      </c>
      <c r="C88" s="158"/>
      <c r="D88" s="158"/>
      <c r="E88" s="158"/>
      <c r="F88" s="158"/>
      <c r="G88" s="15">
        <f>G54</f>
        <v>632.30849999999998</v>
      </c>
    </row>
    <row r="89" spans="1:7" x14ac:dyDescent="0.25">
      <c r="A89" s="67" t="s">
        <v>49</v>
      </c>
      <c r="B89" s="158" t="s">
        <v>50</v>
      </c>
      <c r="C89" s="158"/>
      <c r="D89" s="158"/>
      <c r="E89" s="158"/>
      <c r="F89" s="158"/>
      <c r="G89" s="15">
        <f>G69</f>
        <v>1407.8178355555556</v>
      </c>
    </row>
    <row r="90" spans="1:7" x14ac:dyDescent="0.25">
      <c r="A90" s="67" t="s">
        <v>64</v>
      </c>
      <c r="B90" s="158" t="s">
        <v>65</v>
      </c>
      <c r="C90" s="158"/>
      <c r="D90" s="158"/>
      <c r="E90" s="158"/>
      <c r="F90" s="158"/>
      <c r="G90" s="15">
        <f>G82</f>
        <v>984</v>
      </c>
    </row>
    <row r="91" spans="1:7" x14ac:dyDescent="0.25">
      <c r="A91" s="26"/>
      <c r="B91" s="188" t="s">
        <v>8</v>
      </c>
      <c r="C91" s="189"/>
      <c r="D91" s="189"/>
      <c r="E91" s="189"/>
      <c r="F91" s="190"/>
      <c r="G91" s="11">
        <f>SUM(G88:G90)</f>
        <v>3024.1263355555557</v>
      </c>
    </row>
    <row r="92" spans="1:7" x14ac:dyDescent="0.25">
      <c r="A92" s="191"/>
      <c r="B92" s="192"/>
      <c r="C92" s="192"/>
      <c r="D92" s="192"/>
      <c r="E92" s="192"/>
      <c r="F92" s="192"/>
      <c r="G92" s="193"/>
    </row>
    <row r="93" spans="1:7" x14ac:dyDescent="0.25">
      <c r="A93" s="27"/>
      <c r="B93" s="118" t="s">
        <v>70</v>
      </c>
      <c r="C93" s="119"/>
      <c r="D93" s="119"/>
      <c r="E93" s="120"/>
      <c r="F93" s="18"/>
      <c r="G93" s="18"/>
    </row>
    <row r="94" spans="1:7" ht="24" x14ac:dyDescent="0.25">
      <c r="A94" s="67">
        <v>3</v>
      </c>
      <c r="B94" s="156" t="s">
        <v>71</v>
      </c>
      <c r="C94" s="174"/>
      <c r="D94" s="174"/>
      <c r="E94" s="157"/>
      <c r="F94" s="68" t="s">
        <v>51</v>
      </c>
      <c r="G94" s="67" t="s">
        <v>6</v>
      </c>
    </row>
    <row r="95" spans="1:7" ht="37.5" customHeight="1" x14ac:dyDescent="0.25">
      <c r="A95" s="57" t="s">
        <v>13</v>
      </c>
      <c r="B95" s="153" t="s">
        <v>115</v>
      </c>
      <c r="C95" s="154"/>
      <c r="D95" s="154"/>
      <c r="E95" s="155"/>
      <c r="F95" s="28">
        <v>4.1700000000000001E-3</v>
      </c>
      <c r="G95" s="15">
        <f>F95*(G46+G54)</f>
        <v>15.542876445000001</v>
      </c>
    </row>
    <row r="96" spans="1:7" ht="21" customHeight="1" x14ac:dyDescent="0.25">
      <c r="A96" s="57" t="s">
        <v>15</v>
      </c>
      <c r="B96" s="153" t="s">
        <v>116</v>
      </c>
      <c r="C96" s="154"/>
      <c r="D96" s="154"/>
      <c r="E96" s="155"/>
      <c r="F96" s="28">
        <f>F68*F95</f>
        <v>3.3360000000000003E-4</v>
      </c>
      <c r="G96" s="15">
        <f>F96*(G46+G54)</f>
        <v>1.2434301156000001</v>
      </c>
    </row>
    <row r="97" spans="1:7" ht="49.5" customHeight="1" x14ac:dyDescent="0.25">
      <c r="A97" s="67" t="s">
        <v>18</v>
      </c>
      <c r="B97" s="153" t="s">
        <v>117</v>
      </c>
      <c r="C97" s="154"/>
      <c r="D97" s="154"/>
      <c r="E97" s="155"/>
      <c r="F97" s="28">
        <f xml:space="preserve"> (40%)*F95</f>
        <v>1.6680000000000002E-3</v>
      </c>
      <c r="G97" s="15">
        <f>F97*(G46+G54)</f>
        <v>6.2171505780000009</v>
      </c>
    </row>
    <row r="98" spans="1:7" ht="48" customHeight="1" x14ac:dyDescent="0.25">
      <c r="A98" s="67" t="s">
        <v>20</v>
      </c>
      <c r="B98" s="153" t="s">
        <v>118</v>
      </c>
      <c r="C98" s="154"/>
      <c r="D98" s="154"/>
      <c r="E98" s="155"/>
      <c r="F98" s="28">
        <f>(7/30)/12</f>
        <v>1.9444444444444445E-2</v>
      </c>
      <c r="G98" s="15">
        <f>F98*(G46+G54)</f>
        <v>72.475443055555559</v>
      </c>
    </row>
    <row r="99" spans="1:7" ht="39" customHeight="1" x14ac:dyDescent="0.25">
      <c r="A99" s="64" t="s">
        <v>37</v>
      </c>
      <c r="B99" s="153" t="s">
        <v>119</v>
      </c>
      <c r="C99" s="154"/>
      <c r="D99" s="154"/>
      <c r="E99" s="155"/>
      <c r="F99" s="28">
        <f>F69*F98</f>
        <v>7.1555555555555565E-3</v>
      </c>
      <c r="G99" s="15">
        <f>F99*(G46+G54)</f>
        <v>26.670963044444449</v>
      </c>
    </row>
    <row r="100" spans="1:7" ht="29.25" customHeight="1" x14ac:dyDescent="0.25">
      <c r="A100" s="67" t="s">
        <v>39</v>
      </c>
      <c r="B100" s="153" t="s">
        <v>228</v>
      </c>
      <c r="C100" s="154"/>
      <c r="D100" s="154"/>
      <c r="E100" s="155"/>
      <c r="F100" s="19">
        <f>(1+(1/12)+(1/3/12))*0.08*0.4</f>
        <v>3.5555555555555556E-2</v>
      </c>
      <c r="G100" s="77">
        <f>F100*(G46+G54)</f>
        <v>132.52652444444445</v>
      </c>
    </row>
    <row r="101" spans="1:7" x14ac:dyDescent="0.25">
      <c r="A101" s="29"/>
      <c r="B101" s="185" t="s">
        <v>8</v>
      </c>
      <c r="C101" s="186"/>
      <c r="D101" s="186"/>
      <c r="E101" s="187"/>
      <c r="F101" s="30">
        <f>SUM(F95:F100)</f>
        <v>6.8327155555555547E-2</v>
      </c>
      <c r="G101" s="11">
        <f>SUM(G95:G100)</f>
        <v>254.67638768304445</v>
      </c>
    </row>
    <row r="102" spans="1:7" x14ac:dyDescent="0.25">
      <c r="A102" s="31"/>
      <c r="B102" s="32"/>
      <c r="C102" s="32"/>
      <c r="D102" s="32"/>
      <c r="E102" s="32"/>
      <c r="F102" s="32"/>
      <c r="G102" s="33"/>
    </row>
    <row r="103" spans="1:7" x14ac:dyDescent="0.25">
      <c r="A103" s="56"/>
      <c r="B103" s="118" t="s">
        <v>72</v>
      </c>
      <c r="C103" s="119"/>
      <c r="D103" s="119"/>
      <c r="E103" s="120"/>
      <c r="F103" s="18"/>
      <c r="G103" s="18"/>
    </row>
    <row r="104" spans="1:7" ht="37.5" customHeight="1" x14ac:dyDescent="0.25">
      <c r="A104" s="194" t="s">
        <v>120</v>
      </c>
      <c r="B104" s="139"/>
      <c r="C104" s="139"/>
      <c r="D104" s="139"/>
      <c r="E104" s="139"/>
      <c r="F104" s="139"/>
      <c r="G104" s="140"/>
    </row>
    <row r="105" spans="1:7" x14ac:dyDescent="0.25">
      <c r="A105" s="126"/>
      <c r="B105" s="159"/>
      <c r="C105" s="159"/>
      <c r="D105" s="159"/>
      <c r="E105" s="159"/>
      <c r="F105" s="159"/>
      <c r="G105" s="127"/>
    </row>
    <row r="106" spans="1:7" x14ac:dyDescent="0.25">
      <c r="A106" s="195" t="s">
        <v>73</v>
      </c>
      <c r="B106" s="196"/>
      <c r="C106" s="196"/>
      <c r="D106" s="196"/>
      <c r="E106" s="196"/>
      <c r="F106" s="196"/>
      <c r="G106" s="197"/>
    </row>
    <row r="107" spans="1:7" ht="24" x14ac:dyDescent="0.25">
      <c r="A107" s="62" t="s">
        <v>74</v>
      </c>
      <c r="B107" s="156" t="s">
        <v>75</v>
      </c>
      <c r="C107" s="174"/>
      <c r="D107" s="174"/>
      <c r="E107" s="174"/>
      <c r="F107" s="68" t="s">
        <v>51</v>
      </c>
      <c r="G107" s="67" t="s">
        <v>6</v>
      </c>
    </row>
    <row r="108" spans="1:7" x14ac:dyDescent="0.25">
      <c r="A108" s="67" t="s">
        <v>13</v>
      </c>
      <c r="B108" s="153" t="s">
        <v>76</v>
      </c>
      <c r="C108" s="154"/>
      <c r="D108" s="154"/>
      <c r="E108" s="154"/>
      <c r="F108" s="19">
        <f>(8.33%+(8.33%*1/3))/12</f>
        <v>9.2555555555555551E-3</v>
      </c>
      <c r="G108" s="15">
        <f>F108*G46</f>
        <v>28.645944444444442</v>
      </c>
    </row>
    <row r="109" spans="1:7" x14ac:dyDescent="0.25">
      <c r="A109" s="67" t="s">
        <v>15</v>
      </c>
      <c r="B109" s="153" t="s">
        <v>121</v>
      </c>
      <c r="C109" s="154"/>
      <c r="D109" s="154"/>
      <c r="E109" s="154"/>
      <c r="F109" s="19">
        <f>(1/12)/30</f>
        <v>2.7777777777777775E-3</v>
      </c>
      <c r="G109" s="15">
        <f>F109*G46</f>
        <v>8.5972222222222214</v>
      </c>
    </row>
    <row r="110" spans="1:7" x14ac:dyDescent="0.25">
      <c r="A110" s="67" t="s">
        <v>18</v>
      </c>
      <c r="B110" s="153" t="s">
        <v>122</v>
      </c>
      <c r="C110" s="154"/>
      <c r="D110" s="154"/>
      <c r="E110" s="154"/>
      <c r="F110" s="34">
        <f>1.5%/12</f>
        <v>1.25E-3</v>
      </c>
      <c r="G110" s="15">
        <f>F110*G46</f>
        <v>3.8687499999999999</v>
      </c>
    </row>
    <row r="111" spans="1:7" ht="33" customHeight="1" x14ac:dyDescent="0.25">
      <c r="A111" s="67" t="s">
        <v>20</v>
      </c>
      <c r="B111" s="153" t="s">
        <v>123</v>
      </c>
      <c r="C111" s="154"/>
      <c r="D111" s="154"/>
      <c r="E111" s="154"/>
      <c r="F111" s="28">
        <f>8%/12/2</f>
        <v>3.3333333333333335E-3</v>
      </c>
      <c r="G111" s="15">
        <f>F111*G46</f>
        <v>10.316666666666668</v>
      </c>
    </row>
    <row r="112" spans="1:7" ht="28.5" customHeight="1" x14ac:dyDescent="0.25">
      <c r="A112" s="67" t="s">
        <v>37</v>
      </c>
      <c r="B112" s="153" t="s">
        <v>124</v>
      </c>
      <c r="C112" s="154"/>
      <c r="D112" s="154"/>
      <c r="E112" s="154"/>
      <c r="F112" s="35">
        <f>1.5%/12</f>
        <v>1.25E-3</v>
      </c>
      <c r="G112" s="15">
        <f>F112*G46</f>
        <v>3.8687499999999999</v>
      </c>
    </row>
    <row r="113" spans="1:7" x14ac:dyDescent="0.25">
      <c r="A113" s="67" t="s">
        <v>39</v>
      </c>
      <c r="B113" s="153" t="s">
        <v>77</v>
      </c>
      <c r="C113" s="154"/>
      <c r="D113" s="154"/>
      <c r="E113" s="154"/>
      <c r="F113" s="19">
        <f>(5/12)/30</f>
        <v>1.388888888888889E-2</v>
      </c>
      <c r="G113" s="15">
        <f>F113*G46</f>
        <v>42.986111111111114</v>
      </c>
    </row>
    <row r="114" spans="1:7" x14ac:dyDescent="0.25">
      <c r="A114" s="29"/>
      <c r="B114" s="166" t="s">
        <v>8</v>
      </c>
      <c r="C114" s="167"/>
      <c r="D114" s="167"/>
      <c r="E114" s="178"/>
      <c r="F114" s="36">
        <f>SUM(F108:F113)</f>
        <v>3.1755555555555558E-2</v>
      </c>
      <c r="G114" s="11">
        <f>SUM(G108:G113)</f>
        <v>98.283444444444456</v>
      </c>
    </row>
    <row r="115" spans="1:7" ht="44.25" customHeight="1" x14ac:dyDescent="0.25">
      <c r="A115" s="138" t="s">
        <v>125</v>
      </c>
      <c r="B115" s="139"/>
      <c r="C115" s="139"/>
      <c r="D115" s="139"/>
      <c r="E115" s="139"/>
      <c r="F115" s="139"/>
      <c r="G115" s="140"/>
    </row>
    <row r="116" spans="1:7" x14ac:dyDescent="0.25">
      <c r="A116" s="156"/>
      <c r="B116" s="174"/>
      <c r="C116" s="174"/>
      <c r="D116" s="174"/>
      <c r="E116" s="174"/>
      <c r="F116" s="174"/>
      <c r="G116" s="157"/>
    </row>
    <row r="117" spans="1:7" x14ac:dyDescent="0.25">
      <c r="A117" s="171" t="s">
        <v>78</v>
      </c>
      <c r="B117" s="172"/>
      <c r="C117" s="172"/>
      <c r="D117" s="172"/>
      <c r="E117" s="172"/>
      <c r="F117" s="172"/>
      <c r="G117" s="173"/>
    </row>
    <row r="118" spans="1:7" ht="24" x14ac:dyDescent="0.25">
      <c r="A118" s="67" t="s">
        <v>79</v>
      </c>
      <c r="B118" s="156" t="s">
        <v>80</v>
      </c>
      <c r="C118" s="174"/>
      <c r="D118" s="174"/>
      <c r="E118" s="157"/>
      <c r="F118" s="68" t="s">
        <v>51</v>
      </c>
      <c r="G118" s="67" t="s">
        <v>6</v>
      </c>
    </row>
    <row r="119" spans="1:7" x14ac:dyDescent="0.25">
      <c r="A119" s="67" t="s">
        <v>13</v>
      </c>
      <c r="B119" s="153" t="s">
        <v>81</v>
      </c>
      <c r="C119" s="154"/>
      <c r="D119" s="154"/>
      <c r="E119" s="155"/>
      <c r="F119" s="37"/>
      <c r="G119" s="15"/>
    </row>
    <row r="120" spans="1:7" x14ac:dyDescent="0.25">
      <c r="A120" s="56"/>
      <c r="B120" s="166" t="s">
        <v>8</v>
      </c>
      <c r="C120" s="167"/>
      <c r="D120" s="167"/>
      <c r="E120" s="178"/>
      <c r="F120" s="38"/>
      <c r="G120" s="39"/>
    </row>
    <row r="121" spans="1:7" ht="24.75" customHeight="1" x14ac:dyDescent="0.25">
      <c r="A121" s="138" t="s">
        <v>126</v>
      </c>
      <c r="B121" s="139"/>
      <c r="C121" s="139"/>
      <c r="D121" s="139"/>
      <c r="E121" s="139"/>
      <c r="F121" s="139"/>
      <c r="G121" s="140"/>
    </row>
    <row r="122" spans="1:7" x14ac:dyDescent="0.25">
      <c r="A122" s="126"/>
      <c r="B122" s="159"/>
      <c r="C122" s="159"/>
      <c r="D122" s="159"/>
      <c r="E122" s="159"/>
      <c r="F122" s="159"/>
      <c r="G122" s="127"/>
    </row>
    <row r="123" spans="1:7" x14ac:dyDescent="0.25">
      <c r="A123" s="56"/>
      <c r="B123" s="118" t="s">
        <v>82</v>
      </c>
      <c r="C123" s="119"/>
      <c r="D123" s="119"/>
      <c r="E123" s="119"/>
      <c r="F123" s="119"/>
      <c r="G123" s="18"/>
    </row>
    <row r="124" spans="1:7" ht="24" x14ac:dyDescent="0.25">
      <c r="A124" s="67">
        <v>4</v>
      </c>
      <c r="B124" s="182" t="s">
        <v>83</v>
      </c>
      <c r="C124" s="182"/>
      <c r="D124" s="182"/>
      <c r="E124" s="182"/>
      <c r="F124" s="68" t="s">
        <v>51</v>
      </c>
      <c r="G124" s="67" t="s">
        <v>6</v>
      </c>
    </row>
    <row r="125" spans="1:7" x14ac:dyDescent="0.25">
      <c r="A125" s="67" t="s">
        <v>74</v>
      </c>
      <c r="B125" s="158" t="s">
        <v>84</v>
      </c>
      <c r="C125" s="158"/>
      <c r="D125" s="158"/>
      <c r="E125" s="158"/>
      <c r="F125" s="19">
        <f>F114</f>
        <v>3.1755555555555558E-2</v>
      </c>
      <c r="G125" s="22">
        <f>G114</f>
        <v>98.283444444444456</v>
      </c>
    </row>
    <row r="126" spans="1:7" x14ac:dyDescent="0.25">
      <c r="A126" s="67" t="s">
        <v>79</v>
      </c>
      <c r="B126" s="158" t="s">
        <v>80</v>
      </c>
      <c r="C126" s="158"/>
      <c r="D126" s="158"/>
      <c r="E126" s="158"/>
      <c r="F126" s="40"/>
      <c r="G126" s="41"/>
    </row>
    <row r="127" spans="1:7" x14ac:dyDescent="0.25">
      <c r="A127" s="42"/>
      <c r="B127" s="166" t="s">
        <v>8</v>
      </c>
      <c r="C127" s="167"/>
      <c r="D127" s="167"/>
      <c r="E127" s="178"/>
      <c r="F127" s="20"/>
      <c r="G127" s="11">
        <f>SUM(G125:G126)</f>
        <v>98.283444444444456</v>
      </c>
    </row>
    <row r="128" spans="1:7" x14ac:dyDescent="0.25">
      <c r="A128" s="62"/>
      <c r="B128" s="65"/>
      <c r="C128" s="65"/>
      <c r="D128" s="65"/>
      <c r="E128" s="65"/>
      <c r="F128" s="24"/>
      <c r="G128" s="43"/>
    </row>
    <row r="129" spans="1:7" x14ac:dyDescent="0.25">
      <c r="A129" s="56"/>
      <c r="B129" s="118" t="s">
        <v>85</v>
      </c>
      <c r="C129" s="119"/>
      <c r="D129" s="119"/>
      <c r="E129" s="119"/>
      <c r="F129" s="119"/>
      <c r="G129" s="18"/>
    </row>
    <row r="130" spans="1:7" x14ac:dyDescent="0.25">
      <c r="A130" s="67">
        <v>5</v>
      </c>
      <c r="B130" s="171" t="s">
        <v>86</v>
      </c>
      <c r="C130" s="172"/>
      <c r="D130" s="172"/>
      <c r="E130" s="172"/>
      <c r="F130" s="173"/>
      <c r="G130" s="67" t="s">
        <v>6</v>
      </c>
    </row>
    <row r="131" spans="1:7" x14ac:dyDescent="0.25">
      <c r="A131" s="67" t="s">
        <v>13</v>
      </c>
      <c r="B131" s="153" t="s">
        <v>87</v>
      </c>
      <c r="C131" s="154"/>
      <c r="D131" s="154"/>
      <c r="E131" s="154"/>
      <c r="F131" s="155"/>
      <c r="G131" s="44">
        <v>0</v>
      </c>
    </row>
    <row r="132" spans="1:7" x14ac:dyDescent="0.25">
      <c r="A132" s="67" t="s">
        <v>15</v>
      </c>
      <c r="B132" s="153" t="s">
        <v>173</v>
      </c>
      <c r="C132" s="154"/>
      <c r="D132" s="154"/>
      <c r="E132" s="154"/>
      <c r="F132" s="155"/>
      <c r="G132" s="44"/>
    </row>
    <row r="133" spans="1:7" x14ac:dyDescent="0.25">
      <c r="A133" s="62" t="s">
        <v>18</v>
      </c>
      <c r="B133" s="153" t="s">
        <v>174</v>
      </c>
      <c r="C133" s="154"/>
      <c r="D133" s="154"/>
      <c r="E133" s="154"/>
      <c r="F133" s="155"/>
      <c r="G133" s="44">
        <f>'Relógio de Ponto'!O8</f>
        <v>4.1500000000000004</v>
      </c>
    </row>
    <row r="134" spans="1:7" x14ac:dyDescent="0.25">
      <c r="A134" s="62" t="s">
        <v>20</v>
      </c>
      <c r="B134" s="153" t="s">
        <v>100</v>
      </c>
      <c r="C134" s="154"/>
      <c r="D134" s="154"/>
      <c r="E134" s="154"/>
      <c r="F134" s="155"/>
      <c r="G134" s="45">
        <f>'[1] EPI Pesquisa'!L25</f>
        <v>0</v>
      </c>
    </row>
    <row r="135" spans="1:7" x14ac:dyDescent="0.25">
      <c r="A135" s="56"/>
      <c r="B135" s="166" t="s">
        <v>8</v>
      </c>
      <c r="C135" s="167"/>
      <c r="D135" s="167"/>
      <c r="E135" s="167"/>
      <c r="F135" s="178"/>
      <c r="G135" s="11">
        <f>SUM(G131:G134)</f>
        <v>4.1500000000000004</v>
      </c>
    </row>
    <row r="136" spans="1:7" ht="26.25" customHeight="1" x14ac:dyDescent="0.25">
      <c r="A136" s="138" t="s">
        <v>127</v>
      </c>
      <c r="B136" s="139"/>
      <c r="C136" s="139"/>
      <c r="D136" s="139"/>
      <c r="E136" s="139"/>
      <c r="F136" s="139"/>
      <c r="G136" s="140"/>
    </row>
    <row r="137" spans="1:7" x14ac:dyDescent="0.25">
      <c r="A137" s="46"/>
      <c r="B137" s="32"/>
      <c r="C137" s="32"/>
      <c r="D137" s="32"/>
      <c r="E137" s="32"/>
      <c r="F137" s="24"/>
      <c r="G137" s="47"/>
    </row>
    <row r="138" spans="1:7" x14ac:dyDescent="0.25">
      <c r="A138" s="56"/>
      <c r="B138" s="118" t="s">
        <v>88</v>
      </c>
      <c r="C138" s="119"/>
      <c r="D138" s="119"/>
      <c r="E138" s="119"/>
      <c r="F138" s="119"/>
      <c r="G138" s="18"/>
    </row>
    <row r="139" spans="1:7" x14ac:dyDescent="0.25">
      <c r="A139" s="67">
        <v>6</v>
      </c>
      <c r="B139" s="182" t="s">
        <v>89</v>
      </c>
      <c r="C139" s="182"/>
      <c r="D139" s="182"/>
      <c r="E139" s="198" t="s">
        <v>51</v>
      </c>
      <c r="F139" s="198"/>
      <c r="G139" s="48" t="s">
        <v>6</v>
      </c>
    </row>
    <row r="140" spans="1:7" x14ac:dyDescent="0.25">
      <c r="A140" s="67" t="s">
        <v>13</v>
      </c>
      <c r="B140" s="158" t="s">
        <v>90</v>
      </c>
      <c r="C140" s="158"/>
      <c r="D140" s="158"/>
      <c r="E140" s="199">
        <v>0.05</v>
      </c>
      <c r="F140" s="200"/>
      <c r="G140" s="45">
        <f>(G46+G91+G101+G127+G135)*E140</f>
        <v>323.81180838415224</v>
      </c>
    </row>
    <row r="141" spans="1:7" x14ac:dyDescent="0.25">
      <c r="A141" s="67" t="s">
        <v>15</v>
      </c>
      <c r="B141" s="158" t="s">
        <v>91</v>
      </c>
      <c r="C141" s="158"/>
      <c r="D141" s="158"/>
      <c r="E141" s="199">
        <v>0.05</v>
      </c>
      <c r="F141" s="200"/>
      <c r="G141" s="45">
        <f>(G46+G91+G101+G127+G135+G140)*E141</f>
        <v>340.00239880335982</v>
      </c>
    </row>
    <row r="142" spans="1:7" x14ac:dyDescent="0.25">
      <c r="A142" s="67" t="s">
        <v>18</v>
      </c>
      <c r="B142" s="158" t="s">
        <v>92</v>
      </c>
      <c r="C142" s="158"/>
      <c r="D142" s="158"/>
      <c r="E142" s="199">
        <f>SUM(E143:F144)</f>
        <v>8.6499999999999994E-2</v>
      </c>
      <c r="F142" s="200"/>
      <c r="G142" s="41"/>
    </row>
    <row r="143" spans="1:7" ht="15" customHeight="1" x14ac:dyDescent="0.25">
      <c r="A143" s="37"/>
      <c r="B143" s="158" t="s">
        <v>172</v>
      </c>
      <c r="C143" s="158"/>
      <c r="D143" s="158"/>
      <c r="E143" s="199">
        <f>0.65%+3%</f>
        <v>3.6499999999999998E-2</v>
      </c>
      <c r="F143" s="200"/>
      <c r="G143" s="45">
        <f>E143*G158</f>
        <v>285.28936911086515</v>
      </c>
    </row>
    <row r="144" spans="1:7" x14ac:dyDescent="0.25">
      <c r="A144" s="37"/>
      <c r="B144" s="158" t="s">
        <v>128</v>
      </c>
      <c r="C144" s="158"/>
      <c r="D144" s="158"/>
      <c r="E144" s="199">
        <v>0.05</v>
      </c>
      <c r="F144" s="200"/>
      <c r="G144" s="45">
        <f>E144*G158</f>
        <v>390.80735494639066</v>
      </c>
    </row>
    <row r="145" spans="1:7" x14ac:dyDescent="0.25">
      <c r="A145" s="56"/>
      <c r="B145" s="166" t="s">
        <v>8</v>
      </c>
      <c r="C145" s="167"/>
      <c r="D145" s="178"/>
      <c r="E145" s="201">
        <f>E140+E141+E142</f>
        <v>0.1865</v>
      </c>
      <c r="F145" s="178"/>
      <c r="G145" s="49">
        <f>SUM(G140:G144)</f>
        <v>1339.9109312447679</v>
      </c>
    </row>
    <row r="146" spans="1:7" ht="17.25" customHeight="1" x14ac:dyDescent="0.25">
      <c r="A146" s="138" t="s">
        <v>129</v>
      </c>
      <c r="B146" s="139"/>
      <c r="C146" s="139"/>
      <c r="D146" s="139"/>
      <c r="E146" s="139"/>
      <c r="F146" s="139"/>
      <c r="G146" s="140"/>
    </row>
    <row r="147" spans="1:7" x14ac:dyDescent="0.25">
      <c r="A147" s="138" t="s">
        <v>130</v>
      </c>
      <c r="B147" s="139"/>
      <c r="C147" s="139"/>
      <c r="D147" s="139"/>
      <c r="E147" s="139"/>
      <c r="F147" s="139"/>
      <c r="G147" s="140"/>
    </row>
    <row r="148" spans="1:7" x14ac:dyDescent="0.25">
      <c r="A148" s="211"/>
      <c r="B148" s="211"/>
      <c r="C148" s="211"/>
      <c r="D148" s="211"/>
      <c r="E148" s="211"/>
      <c r="F148" s="211"/>
      <c r="G148" s="212"/>
    </row>
    <row r="149" spans="1:7" x14ac:dyDescent="0.25">
      <c r="A149" s="42"/>
      <c r="B149" s="119" t="s">
        <v>93</v>
      </c>
      <c r="C149" s="119"/>
      <c r="D149" s="119"/>
      <c r="E149" s="119"/>
      <c r="F149" s="119"/>
      <c r="G149" s="18"/>
    </row>
    <row r="150" spans="1:7" x14ac:dyDescent="0.25">
      <c r="A150" s="50"/>
      <c r="B150" s="156" t="s">
        <v>94</v>
      </c>
      <c r="C150" s="174"/>
      <c r="D150" s="174"/>
      <c r="E150" s="174"/>
      <c r="F150" s="157"/>
      <c r="G150" s="50" t="s">
        <v>95</v>
      </c>
    </row>
    <row r="151" spans="1:7" x14ac:dyDescent="0.25">
      <c r="A151" s="67" t="s">
        <v>13</v>
      </c>
      <c r="B151" s="205" t="s">
        <v>131</v>
      </c>
      <c r="C151" s="206"/>
      <c r="D151" s="206"/>
      <c r="E151" s="206"/>
      <c r="F151" s="207"/>
      <c r="G151" s="51">
        <f>G46</f>
        <v>3095</v>
      </c>
    </row>
    <row r="152" spans="1:7" x14ac:dyDescent="0.25">
      <c r="A152" s="67" t="s">
        <v>15</v>
      </c>
      <c r="B152" s="205" t="s">
        <v>132</v>
      </c>
      <c r="C152" s="206"/>
      <c r="D152" s="206"/>
      <c r="E152" s="206"/>
      <c r="F152" s="207"/>
      <c r="G152" s="51">
        <f>G91</f>
        <v>3024.1263355555557</v>
      </c>
    </row>
    <row r="153" spans="1:7" x14ac:dyDescent="0.25">
      <c r="A153" s="67" t="s">
        <v>18</v>
      </c>
      <c r="B153" s="205" t="s">
        <v>133</v>
      </c>
      <c r="C153" s="206"/>
      <c r="D153" s="206"/>
      <c r="E153" s="206"/>
      <c r="F153" s="207"/>
      <c r="G153" s="51">
        <f>G101</f>
        <v>254.67638768304445</v>
      </c>
    </row>
    <row r="154" spans="1:7" x14ac:dyDescent="0.25">
      <c r="A154" s="67" t="s">
        <v>20</v>
      </c>
      <c r="B154" s="205" t="s">
        <v>134</v>
      </c>
      <c r="C154" s="206"/>
      <c r="D154" s="206"/>
      <c r="E154" s="206"/>
      <c r="F154" s="207"/>
      <c r="G154" s="51">
        <f>G127</f>
        <v>98.283444444444456</v>
      </c>
    </row>
    <row r="155" spans="1:7" x14ac:dyDescent="0.25">
      <c r="A155" s="67" t="s">
        <v>37</v>
      </c>
      <c r="B155" s="205" t="s">
        <v>135</v>
      </c>
      <c r="C155" s="206"/>
      <c r="D155" s="206"/>
      <c r="E155" s="206"/>
      <c r="F155" s="207"/>
      <c r="G155" s="51">
        <f>G135</f>
        <v>4.1500000000000004</v>
      </c>
    </row>
    <row r="156" spans="1:7" x14ac:dyDescent="0.25">
      <c r="A156" s="52"/>
      <c r="B156" s="208" t="s">
        <v>96</v>
      </c>
      <c r="C156" s="209"/>
      <c r="D156" s="209"/>
      <c r="E156" s="209"/>
      <c r="F156" s="210"/>
      <c r="G156" s="51">
        <f>SUM(G151:G155)</f>
        <v>6476.2361676830442</v>
      </c>
    </row>
    <row r="157" spans="1:7" x14ac:dyDescent="0.25">
      <c r="A157" s="53" t="s">
        <v>39</v>
      </c>
      <c r="B157" s="205" t="s">
        <v>136</v>
      </c>
      <c r="C157" s="206"/>
      <c r="D157" s="206"/>
      <c r="E157" s="206"/>
      <c r="F157" s="207"/>
      <c r="G157" s="76">
        <f>G145</f>
        <v>1339.9109312447679</v>
      </c>
    </row>
    <row r="158" spans="1:7" ht="15" customHeight="1" x14ac:dyDescent="0.25">
      <c r="A158" s="54"/>
      <c r="B158" s="202" t="s">
        <v>97</v>
      </c>
      <c r="C158" s="203"/>
      <c r="D158" s="203"/>
      <c r="E158" s="203"/>
      <c r="F158" s="204"/>
      <c r="G158" s="90">
        <f>(G140+G141+G156)/(1-8.65/100)</f>
        <v>7816.1470989278123</v>
      </c>
    </row>
    <row r="159" spans="1:7" x14ac:dyDescent="0.25">
      <c r="G159" s="106">
        <v>7816.15</v>
      </c>
    </row>
  </sheetData>
  <mergeCells count="166">
    <mergeCell ref="B158:F158"/>
    <mergeCell ref="B152:F152"/>
    <mergeCell ref="B153:F153"/>
    <mergeCell ref="B154:F154"/>
    <mergeCell ref="B155:F155"/>
    <mergeCell ref="B156:F156"/>
    <mergeCell ref="B157:F157"/>
    <mergeCell ref="A146:G146"/>
    <mergeCell ref="A147:G147"/>
    <mergeCell ref="A148:G148"/>
    <mergeCell ref="B149:F149"/>
    <mergeCell ref="B150:F150"/>
    <mergeCell ref="B151:F151"/>
    <mergeCell ref="B143:D143"/>
    <mergeCell ref="E143:F143"/>
    <mergeCell ref="B144:D144"/>
    <mergeCell ref="E144:F144"/>
    <mergeCell ref="B145:D145"/>
    <mergeCell ref="E145:F145"/>
    <mergeCell ref="B140:D140"/>
    <mergeCell ref="E140:F140"/>
    <mergeCell ref="B141:D141"/>
    <mergeCell ref="E141:F141"/>
    <mergeCell ref="B142:D142"/>
    <mergeCell ref="E142:F142"/>
    <mergeCell ref="B134:F134"/>
    <mergeCell ref="B135:F135"/>
    <mergeCell ref="A136:G136"/>
    <mergeCell ref="B138:F138"/>
    <mergeCell ref="B139:D139"/>
    <mergeCell ref="E139:F139"/>
    <mergeCell ref="B127:E127"/>
    <mergeCell ref="B129:F129"/>
    <mergeCell ref="B130:F130"/>
    <mergeCell ref="B131:F131"/>
    <mergeCell ref="B132:F132"/>
    <mergeCell ref="B133:F133"/>
    <mergeCell ref="A121:G121"/>
    <mergeCell ref="A122:G122"/>
    <mergeCell ref="B123:F123"/>
    <mergeCell ref="B124:E124"/>
    <mergeCell ref="B125:E125"/>
    <mergeCell ref="B126:E126"/>
    <mergeCell ref="A115:G115"/>
    <mergeCell ref="A116:G116"/>
    <mergeCell ref="A117:G117"/>
    <mergeCell ref="B118:E118"/>
    <mergeCell ref="B119:E119"/>
    <mergeCell ref="B120:E120"/>
    <mergeCell ref="B109:E109"/>
    <mergeCell ref="B110:E110"/>
    <mergeCell ref="B111:E111"/>
    <mergeCell ref="B112:E112"/>
    <mergeCell ref="B113:E113"/>
    <mergeCell ref="B114:E114"/>
    <mergeCell ref="B103:E103"/>
    <mergeCell ref="A104:G104"/>
    <mergeCell ref="A105:G105"/>
    <mergeCell ref="A106:G106"/>
    <mergeCell ref="B107:E107"/>
    <mergeCell ref="B108:E108"/>
    <mergeCell ref="B96:E96"/>
    <mergeCell ref="B97:E97"/>
    <mergeCell ref="B98:E98"/>
    <mergeCell ref="B99:E99"/>
    <mergeCell ref="B100:E100"/>
    <mergeCell ref="B101:E101"/>
    <mergeCell ref="B90:F90"/>
    <mergeCell ref="B91:F91"/>
    <mergeCell ref="A92:G92"/>
    <mergeCell ref="B93:E93"/>
    <mergeCell ref="B94:E94"/>
    <mergeCell ref="B95:E95"/>
    <mergeCell ref="A83:G83"/>
    <mergeCell ref="A84:G84"/>
    <mergeCell ref="B86:F86"/>
    <mergeCell ref="B87:F87"/>
    <mergeCell ref="B88:F88"/>
    <mergeCell ref="B89:F89"/>
    <mergeCell ref="B77:F77"/>
    <mergeCell ref="B78:F78"/>
    <mergeCell ref="B79:F79"/>
    <mergeCell ref="B80:F80"/>
    <mergeCell ref="B81:F81"/>
    <mergeCell ref="B82:F82"/>
    <mergeCell ref="A70:G70"/>
    <mergeCell ref="A71:G71"/>
    <mergeCell ref="A72:G72"/>
    <mergeCell ref="A74:G74"/>
    <mergeCell ref="B75:F75"/>
    <mergeCell ref="B76:F76"/>
    <mergeCell ref="B64:E64"/>
    <mergeCell ref="B65:E65"/>
    <mergeCell ref="B66:E66"/>
    <mergeCell ref="B67:E67"/>
    <mergeCell ref="B68:E68"/>
    <mergeCell ref="B69:E69"/>
    <mergeCell ref="A57:G57"/>
    <mergeCell ref="A59:G59"/>
    <mergeCell ref="B60:E60"/>
    <mergeCell ref="B61:E61"/>
    <mergeCell ref="B62:E62"/>
    <mergeCell ref="B63:E63"/>
    <mergeCell ref="B51:F51"/>
    <mergeCell ref="B52:E52"/>
    <mergeCell ref="B53:E53"/>
    <mergeCell ref="B54:E54"/>
    <mergeCell ref="A55:G55"/>
    <mergeCell ref="A56:G56"/>
    <mergeCell ref="B45:E45"/>
    <mergeCell ref="B46:E46"/>
    <mergeCell ref="A47:G47"/>
    <mergeCell ref="A48:G48"/>
    <mergeCell ref="B49:E49"/>
    <mergeCell ref="A50:G50"/>
    <mergeCell ref="B39:E39"/>
    <mergeCell ref="B40:E40"/>
    <mergeCell ref="B41:E41"/>
    <mergeCell ref="B42:E42"/>
    <mergeCell ref="B43:E43"/>
    <mergeCell ref="B44:E44"/>
    <mergeCell ref="B35:E35"/>
    <mergeCell ref="F35:G35"/>
    <mergeCell ref="B36:E36"/>
    <mergeCell ref="F36:G36"/>
    <mergeCell ref="A37:G37"/>
    <mergeCell ref="B38:E38"/>
    <mergeCell ref="A31:G31"/>
    <mergeCell ref="B32:E32"/>
    <mergeCell ref="F32:G32"/>
    <mergeCell ref="B33:E33"/>
    <mergeCell ref="F33:G33"/>
    <mergeCell ref="B34:E34"/>
    <mergeCell ref="F34:G34"/>
    <mergeCell ref="A25:D25"/>
    <mergeCell ref="F25:G25"/>
    <mergeCell ref="A26:G26"/>
    <mergeCell ref="A27:G27"/>
    <mergeCell ref="A29:G29"/>
    <mergeCell ref="A30:G30"/>
    <mergeCell ref="B20:E20"/>
    <mergeCell ref="F20:G20"/>
    <mergeCell ref="B21:E21"/>
    <mergeCell ref="F21:G21"/>
    <mergeCell ref="A23:G23"/>
    <mergeCell ref="A24:D24"/>
    <mergeCell ref="F24:G24"/>
    <mergeCell ref="B18:E18"/>
    <mergeCell ref="F18:G18"/>
    <mergeCell ref="B19:E19"/>
    <mergeCell ref="F19:G19"/>
    <mergeCell ref="A8:G8"/>
    <mergeCell ref="A9:G9"/>
    <mergeCell ref="A10:G10"/>
    <mergeCell ref="A11:G11"/>
    <mergeCell ref="A13:G13"/>
    <mergeCell ref="A14:G14"/>
    <mergeCell ref="A2:G2"/>
    <mergeCell ref="A3:G3"/>
    <mergeCell ref="A4:G4"/>
    <mergeCell ref="A5:G5"/>
    <mergeCell ref="A6:G6"/>
    <mergeCell ref="A7:G7"/>
    <mergeCell ref="A15:G15"/>
    <mergeCell ref="A16:G16"/>
    <mergeCell ref="A17:G17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6" max="16383" man="1"/>
    <brk id="92" max="16383" man="1"/>
    <brk id="135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130" zoomScaleNormal="130" workbookViewId="0">
      <selection activeCell="E16" sqref="E16"/>
    </sheetView>
  </sheetViews>
  <sheetFormatPr defaultRowHeight="15" x14ac:dyDescent="0.25"/>
  <cols>
    <col min="1" max="1" width="5" customWidth="1"/>
    <col min="2" max="2" width="37.85546875" customWidth="1"/>
    <col min="3" max="3" width="5" customWidth="1"/>
    <col min="4" max="4" width="7" customWidth="1"/>
    <col min="5" max="5" width="11.28515625" customWidth="1"/>
    <col min="6" max="6" width="11.140625" customWidth="1"/>
    <col min="7" max="7" width="10.5703125" customWidth="1"/>
    <col min="8" max="8" width="10.28515625" customWidth="1"/>
    <col min="9" max="10" width="10.42578125" customWidth="1"/>
    <col min="11" max="11" width="12.140625" customWidth="1"/>
  </cols>
  <sheetData>
    <row r="1" spans="1:11" x14ac:dyDescent="0.25">
      <c r="A1" s="218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20"/>
    </row>
    <row r="2" spans="1:11" x14ac:dyDescent="0.25">
      <c r="A2" s="218" t="s">
        <v>1</v>
      </c>
      <c r="B2" s="219"/>
      <c r="C2" s="219"/>
      <c r="D2" s="219"/>
      <c r="E2" s="219"/>
      <c r="F2" s="219"/>
      <c r="G2" s="219"/>
      <c r="H2" s="219"/>
      <c r="I2" s="219"/>
      <c r="J2" s="219"/>
      <c r="K2" s="220"/>
    </row>
    <row r="3" spans="1:11" x14ac:dyDescent="0.25">
      <c r="A3" s="218" t="s">
        <v>2</v>
      </c>
      <c r="B3" s="219"/>
      <c r="C3" s="219"/>
      <c r="D3" s="219"/>
      <c r="E3" s="219"/>
      <c r="F3" s="219"/>
      <c r="G3" s="219"/>
      <c r="H3" s="219"/>
      <c r="I3" s="219"/>
      <c r="J3" s="219"/>
      <c r="K3" s="220"/>
    </row>
    <row r="4" spans="1:11" x14ac:dyDescent="0.25">
      <c r="A4" s="218" t="s">
        <v>3</v>
      </c>
      <c r="B4" s="219"/>
      <c r="C4" s="219"/>
      <c r="D4" s="219"/>
      <c r="E4" s="219"/>
      <c r="F4" s="219"/>
      <c r="G4" s="219"/>
      <c r="H4" s="219"/>
      <c r="I4" s="219"/>
      <c r="J4" s="219"/>
      <c r="K4" s="220"/>
    </row>
    <row r="5" spans="1:11" x14ac:dyDescent="0.25">
      <c r="A5" s="218" t="s">
        <v>4</v>
      </c>
      <c r="B5" s="219"/>
      <c r="C5" s="219"/>
      <c r="D5" s="219"/>
      <c r="E5" s="219"/>
      <c r="F5" s="219"/>
      <c r="G5" s="219"/>
      <c r="H5" s="219"/>
      <c r="I5" s="219"/>
      <c r="J5" s="219"/>
      <c r="K5" s="220"/>
    </row>
    <row r="6" spans="1:11" x14ac:dyDescent="0.25">
      <c r="A6" s="218"/>
      <c r="B6" s="219"/>
      <c r="C6" s="219"/>
      <c r="D6" s="219"/>
      <c r="E6" s="219"/>
      <c r="F6" s="219"/>
      <c r="G6" s="219"/>
      <c r="H6" s="219"/>
      <c r="I6" s="219"/>
      <c r="J6" s="219"/>
      <c r="K6" s="220"/>
    </row>
    <row r="7" spans="1:11" ht="46.5" customHeight="1" x14ac:dyDescent="0.25">
      <c r="A7" s="218" t="s">
        <v>189</v>
      </c>
      <c r="B7" s="219"/>
      <c r="C7" s="219"/>
      <c r="D7" s="219"/>
      <c r="E7" s="219"/>
      <c r="F7" s="219"/>
      <c r="G7" s="219"/>
      <c r="H7" s="219"/>
      <c r="I7" s="219"/>
      <c r="J7" s="219"/>
      <c r="K7" s="220"/>
    </row>
    <row r="8" spans="1:11" x14ac:dyDescent="0.25">
      <c r="A8" s="218"/>
      <c r="B8" s="219"/>
      <c r="C8" s="219"/>
      <c r="D8" s="219"/>
      <c r="E8" s="219"/>
      <c r="F8" s="219"/>
      <c r="G8" s="219"/>
      <c r="H8" s="219"/>
      <c r="I8" s="219"/>
      <c r="J8" s="219"/>
      <c r="K8" s="220"/>
    </row>
    <row r="9" spans="1:11" x14ac:dyDescent="0.25">
      <c r="A9" s="218" t="s">
        <v>9</v>
      </c>
      <c r="B9" s="219"/>
      <c r="C9" s="219"/>
      <c r="D9" s="219"/>
      <c r="E9" s="219"/>
      <c r="F9" s="219"/>
      <c r="G9" s="219"/>
      <c r="H9" s="219"/>
      <c r="I9" s="219"/>
      <c r="J9" s="219"/>
      <c r="K9" s="220"/>
    </row>
    <row r="10" spans="1:11" ht="30.75" customHeight="1" x14ac:dyDescent="0.25">
      <c r="A10" s="218" t="s">
        <v>10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20"/>
    </row>
    <row r="11" spans="1:11" x14ac:dyDescent="0.25">
      <c r="A11" s="218"/>
      <c r="B11" s="219"/>
      <c r="C11" s="219"/>
      <c r="D11" s="219"/>
      <c r="E11" s="219"/>
      <c r="F11" s="219"/>
      <c r="G11" s="219"/>
      <c r="H11" s="219"/>
      <c r="I11" s="219"/>
      <c r="J11" s="219"/>
      <c r="K11" s="220"/>
    </row>
    <row r="12" spans="1:11" ht="15.75" x14ac:dyDescent="0.25">
      <c r="A12" s="232" t="s">
        <v>222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</row>
    <row r="13" spans="1:11" x14ac:dyDescent="0.25">
      <c r="A13" s="233"/>
      <c r="B13" s="234"/>
      <c r="C13" s="234"/>
      <c r="D13" s="234"/>
      <c r="E13" s="234"/>
      <c r="F13" s="234"/>
      <c r="G13" s="234"/>
      <c r="H13" s="234"/>
      <c r="I13" s="234"/>
      <c r="J13" s="234"/>
      <c r="K13" s="235"/>
    </row>
    <row r="14" spans="1:11" x14ac:dyDescent="0.25">
      <c r="A14" s="231" t="s">
        <v>5</v>
      </c>
      <c r="B14" s="231" t="s">
        <v>182</v>
      </c>
      <c r="C14" s="231" t="s">
        <v>183</v>
      </c>
      <c r="D14" s="231" t="s">
        <v>184</v>
      </c>
      <c r="E14" s="221" t="s">
        <v>197</v>
      </c>
      <c r="F14" s="221" t="s">
        <v>198</v>
      </c>
      <c r="G14" s="221" t="s">
        <v>199</v>
      </c>
      <c r="H14" s="221" t="s">
        <v>200</v>
      </c>
      <c r="I14" s="221" t="s">
        <v>201</v>
      </c>
      <c r="J14" s="221" t="s">
        <v>202</v>
      </c>
      <c r="K14" s="78" t="s">
        <v>185</v>
      </c>
    </row>
    <row r="15" spans="1:11" x14ac:dyDescent="0.25">
      <c r="A15" s="231"/>
      <c r="B15" s="231"/>
      <c r="C15" s="231"/>
      <c r="D15" s="231"/>
      <c r="E15" s="221"/>
      <c r="F15" s="221"/>
      <c r="G15" s="221"/>
      <c r="H15" s="221"/>
      <c r="I15" s="221"/>
      <c r="J15" s="221"/>
      <c r="K15" s="78" t="s">
        <v>7</v>
      </c>
    </row>
    <row r="16" spans="1:11" ht="60" x14ac:dyDescent="0.25">
      <c r="A16" s="79">
        <v>1</v>
      </c>
      <c r="B16" s="85" t="s">
        <v>225</v>
      </c>
      <c r="C16" s="79" t="s">
        <v>186</v>
      </c>
      <c r="D16" s="79">
        <v>6</v>
      </c>
      <c r="E16" s="86">
        <v>45.4</v>
      </c>
      <c r="F16" s="86">
        <v>52.19</v>
      </c>
      <c r="G16" s="86">
        <v>57.99</v>
      </c>
      <c r="H16" s="86">
        <v>69</v>
      </c>
      <c r="I16" s="86">
        <v>23.9</v>
      </c>
      <c r="J16" s="87">
        <v>37</v>
      </c>
      <c r="K16" s="88">
        <f>AVERAGE(E16,F16,G16,H16)</f>
        <v>56.145000000000003</v>
      </c>
    </row>
    <row r="17" spans="1:11" x14ac:dyDescent="0.25">
      <c r="A17" s="231" t="s">
        <v>220</v>
      </c>
      <c r="B17" s="231"/>
      <c r="C17" s="231"/>
      <c r="D17" s="231"/>
      <c r="E17" s="231"/>
      <c r="F17" s="231"/>
      <c r="G17" s="231"/>
      <c r="H17" s="231"/>
      <c r="I17" s="231"/>
      <c r="J17" s="231"/>
      <c r="K17" s="89">
        <f>K16*6</f>
        <v>336.87</v>
      </c>
    </row>
    <row r="18" spans="1:11" x14ac:dyDescent="0.25">
      <c r="A18" s="231" t="s">
        <v>219</v>
      </c>
      <c r="B18" s="231"/>
      <c r="C18" s="231"/>
      <c r="D18" s="231"/>
      <c r="E18" s="231"/>
      <c r="F18" s="231"/>
      <c r="G18" s="231"/>
      <c r="H18" s="231"/>
      <c r="I18" s="231"/>
      <c r="J18" s="231"/>
      <c r="K18" s="89">
        <f>K17/12</f>
        <v>28.072500000000002</v>
      </c>
    </row>
    <row r="19" spans="1:11" ht="15.75" x14ac:dyDescent="0.25">
      <c r="A19" s="228" t="s">
        <v>224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30"/>
    </row>
    <row r="20" spans="1:11" ht="24" customHeight="1" x14ac:dyDescent="0.25">
      <c r="A20" s="222" t="s">
        <v>223</v>
      </c>
      <c r="B20" s="223"/>
      <c r="C20" s="223"/>
      <c r="D20" s="223"/>
      <c r="E20" s="223"/>
      <c r="F20" s="223"/>
      <c r="G20" s="223"/>
      <c r="H20" s="223"/>
      <c r="I20" s="223"/>
      <c r="J20" s="223"/>
      <c r="K20" s="224"/>
    </row>
    <row r="21" spans="1:11" ht="27" customHeight="1" x14ac:dyDescent="0.25">
      <c r="A21" s="225"/>
      <c r="B21" s="226"/>
      <c r="C21" s="226"/>
      <c r="D21" s="226"/>
      <c r="E21" s="226"/>
      <c r="F21" s="226"/>
      <c r="G21" s="226"/>
      <c r="H21" s="226"/>
      <c r="I21" s="226"/>
      <c r="J21" s="226"/>
      <c r="K21" s="227"/>
    </row>
  </sheetData>
  <mergeCells count="27">
    <mergeCell ref="A20:K21"/>
    <mergeCell ref="A19:K19"/>
    <mergeCell ref="A17:J17"/>
    <mergeCell ref="A18:J18"/>
    <mergeCell ref="A11:K11"/>
    <mergeCell ref="A12:K12"/>
    <mergeCell ref="A13:K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A6:K6"/>
    <mergeCell ref="A7:K7"/>
    <mergeCell ref="A8:K8"/>
    <mergeCell ref="A9:K9"/>
    <mergeCell ref="A10:K10"/>
    <mergeCell ref="A1:K1"/>
    <mergeCell ref="A2:K2"/>
    <mergeCell ref="A3:K3"/>
    <mergeCell ref="A4:K4"/>
    <mergeCell ref="A5:K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A16" zoomScale="130" zoomScaleNormal="130" workbookViewId="0">
      <selection activeCell="G39" sqref="G39"/>
    </sheetView>
  </sheetViews>
  <sheetFormatPr defaultRowHeight="15" x14ac:dyDescent="0.25"/>
  <cols>
    <col min="1" max="1" width="5.28515625" customWidth="1"/>
    <col min="2" max="2" width="23.85546875" customWidth="1"/>
    <col min="3" max="3" width="12.7109375" customWidth="1"/>
    <col min="4" max="4" width="10.42578125" customWidth="1"/>
    <col min="5" max="5" width="12.7109375" customWidth="1"/>
    <col min="6" max="6" width="8.7109375" style="55" customWidth="1"/>
    <col min="7" max="7" width="13" customWidth="1"/>
    <col min="8" max="8" width="12.85546875" customWidth="1"/>
    <col min="10" max="10" width="17.42578125" customWidth="1"/>
  </cols>
  <sheetData>
    <row r="1" spans="1:8" x14ac:dyDescent="0.25">
      <c r="A1" s="247" t="s">
        <v>0</v>
      </c>
      <c r="B1" s="247"/>
      <c r="C1" s="247"/>
      <c r="D1" s="247"/>
      <c r="E1" s="247"/>
      <c r="F1" s="247"/>
      <c r="G1" s="247"/>
      <c r="H1" s="247"/>
    </row>
    <row r="2" spans="1:8" x14ac:dyDescent="0.25">
      <c r="A2" s="247" t="s">
        <v>1</v>
      </c>
      <c r="B2" s="247"/>
      <c r="C2" s="247"/>
      <c r="D2" s="247"/>
      <c r="E2" s="247"/>
      <c r="F2" s="247"/>
      <c r="G2" s="247"/>
      <c r="H2" s="247"/>
    </row>
    <row r="3" spans="1:8" x14ac:dyDescent="0.25">
      <c r="A3" s="247" t="s">
        <v>2</v>
      </c>
      <c r="B3" s="247"/>
      <c r="C3" s="247"/>
      <c r="D3" s="247"/>
      <c r="E3" s="247"/>
      <c r="F3" s="247"/>
      <c r="G3" s="247"/>
      <c r="H3" s="247"/>
    </row>
    <row r="4" spans="1:8" ht="15" customHeight="1" x14ac:dyDescent="0.25">
      <c r="A4" s="247" t="s">
        <v>3</v>
      </c>
      <c r="B4" s="247"/>
      <c r="C4" s="247"/>
      <c r="D4" s="247"/>
      <c r="E4" s="247"/>
      <c r="F4" s="247"/>
      <c r="G4" s="247"/>
      <c r="H4" s="247"/>
    </row>
    <row r="5" spans="1:8" ht="17.100000000000001" customHeight="1" x14ac:dyDescent="0.25">
      <c r="A5" s="247" t="s">
        <v>4</v>
      </c>
      <c r="B5" s="247"/>
      <c r="C5" s="247"/>
      <c r="D5" s="247"/>
      <c r="E5" s="247"/>
      <c r="F5" s="247"/>
      <c r="G5" s="247"/>
      <c r="H5" s="247"/>
    </row>
    <row r="6" spans="1:8" x14ac:dyDescent="0.25">
      <c r="A6" s="247"/>
      <c r="B6" s="247"/>
      <c r="C6" s="247"/>
      <c r="D6" s="247"/>
      <c r="E6" s="247"/>
      <c r="F6" s="247"/>
      <c r="G6" s="247"/>
      <c r="H6" s="247"/>
    </row>
    <row r="7" spans="1:8" x14ac:dyDescent="0.25">
      <c r="A7" s="247"/>
      <c r="B7" s="247"/>
      <c r="C7" s="247"/>
      <c r="D7" s="247"/>
      <c r="E7" s="247"/>
      <c r="F7" s="247"/>
      <c r="G7" s="247"/>
      <c r="H7" s="247"/>
    </row>
    <row r="8" spans="1:8" ht="34.5" customHeight="1" x14ac:dyDescent="0.25">
      <c r="A8" s="142" t="s">
        <v>193</v>
      </c>
      <c r="B8" s="142"/>
      <c r="C8" s="142"/>
      <c r="D8" s="142"/>
      <c r="E8" s="142"/>
      <c r="F8" s="142"/>
      <c r="G8" s="142"/>
      <c r="H8" s="142"/>
    </row>
    <row r="9" spans="1:8" ht="30.95" customHeight="1" x14ac:dyDescent="0.25">
      <c r="A9" s="239"/>
      <c r="B9" s="239"/>
      <c r="C9" s="239"/>
      <c r="D9" s="239"/>
      <c r="E9" s="239"/>
      <c r="F9" s="239"/>
      <c r="G9" s="239"/>
      <c r="H9" s="239"/>
    </row>
    <row r="10" spans="1:8" ht="36" customHeight="1" x14ac:dyDescent="0.25">
      <c r="A10" s="183" t="s">
        <v>10</v>
      </c>
      <c r="B10" s="183"/>
      <c r="C10" s="183"/>
      <c r="D10" s="183"/>
      <c r="E10" s="183"/>
      <c r="F10" s="183"/>
      <c r="G10" s="183"/>
      <c r="H10" s="183"/>
    </row>
    <row r="11" spans="1:8" ht="15" customHeight="1" x14ac:dyDescent="0.25">
      <c r="A11" s="150"/>
      <c r="B11" s="150"/>
      <c r="C11" s="150"/>
      <c r="D11" s="150"/>
      <c r="E11" s="150"/>
      <c r="F11" s="150"/>
      <c r="G11" s="150"/>
      <c r="H11" s="150"/>
    </row>
    <row r="12" spans="1:8" ht="15" customHeight="1" x14ac:dyDescent="0.25">
      <c r="A12" s="240" t="s">
        <v>137</v>
      </c>
      <c r="B12" s="240"/>
      <c r="C12" s="240"/>
      <c r="D12" s="240"/>
      <c r="E12" s="240"/>
      <c r="F12" s="240"/>
      <c r="G12" s="240"/>
      <c r="H12" s="240"/>
    </row>
    <row r="13" spans="1:8" ht="45" customHeight="1" x14ac:dyDescent="0.25">
      <c r="A13" s="237" t="s">
        <v>138</v>
      </c>
      <c r="B13" s="237"/>
      <c r="C13" s="73" t="s">
        <v>139</v>
      </c>
      <c r="D13" s="73" t="s">
        <v>140</v>
      </c>
      <c r="E13" s="73" t="s">
        <v>141</v>
      </c>
      <c r="F13" s="73" t="s">
        <v>142</v>
      </c>
      <c r="G13" s="73" t="s">
        <v>143</v>
      </c>
      <c r="H13" s="237" t="s">
        <v>192</v>
      </c>
    </row>
    <row r="14" spans="1:8" x14ac:dyDescent="0.25">
      <c r="A14" s="237" t="s">
        <v>144</v>
      </c>
      <c r="B14" s="237"/>
      <c r="C14" s="73" t="s">
        <v>145</v>
      </c>
      <c r="D14" s="73" t="s">
        <v>146</v>
      </c>
      <c r="E14" s="73" t="s">
        <v>147</v>
      </c>
      <c r="F14" s="73" t="s">
        <v>148</v>
      </c>
      <c r="G14" s="73" t="s">
        <v>149</v>
      </c>
      <c r="H14" s="237"/>
    </row>
    <row r="15" spans="1:8" ht="18" customHeight="1" x14ac:dyDescent="0.25">
      <c r="A15" s="69" t="s">
        <v>150</v>
      </c>
      <c r="B15" s="70" t="str">
        <f>' Secretaria Executiva'!A25</f>
        <v>Secretária(o) Executiva(a)</v>
      </c>
      <c r="C15" s="70">
        <f>' Secretaria Executiva'!G159</f>
        <v>13829.63</v>
      </c>
      <c r="D15" s="69">
        <v>1</v>
      </c>
      <c r="E15" s="70">
        <f>C15*D15</f>
        <v>13829.63</v>
      </c>
      <c r="F15" s="69">
        <v>12</v>
      </c>
      <c r="G15" s="70">
        <f>E15*F15</f>
        <v>165955.56</v>
      </c>
      <c r="H15" s="69">
        <f t="shared" ref="H15:H17" si="0">D15*F15</f>
        <v>12</v>
      </c>
    </row>
    <row r="16" spans="1:8" ht="14.25" customHeight="1" x14ac:dyDescent="0.25">
      <c r="A16" s="69" t="s">
        <v>175</v>
      </c>
      <c r="B16" s="70" t="str">
        <f>'Técnico em Secretariado'!A25</f>
        <v>Técnico(a) Em Secretariado(a)</v>
      </c>
      <c r="C16" s="70">
        <f>'Técnico em Secretariado'!G159</f>
        <v>7816.15</v>
      </c>
      <c r="D16" s="69">
        <v>1</v>
      </c>
      <c r="E16" s="70">
        <f t="shared" ref="E16:E17" si="1">C16*D16</f>
        <v>7816.15</v>
      </c>
      <c r="F16" s="69">
        <v>29</v>
      </c>
      <c r="G16" s="70">
        <f>E16*F16</f>
        <v>226668.34999999998</v>
      </c>
      <c r="H16" s="69">
        <f t="shared" si="0"/>
        <v>29</v>
      </c>
    </row>
    <row r="17" spans="1:10" ht="14.25" customHeight="1" x14ac:dyDescent="0.25">
      <c r="A17" s="69" t="s">
        <v>190</v>
      </c>
      <c r="B17" s="70" t="str">
        <f>'Encarregado(a)'!A24</f>
        <v>Encarregado(a)</v>
      </c>
      <c r="C17" s="70">
        <f>'Encarregado(a)'!G158</f>
        <v>10193.52</v>
      </c>
      <c r="D17" s="69">
        <v>1</v>
      </c>
      <c r="E17" s="70">
        <f t="shared" si="1"/>
        <v>10193.52</v>
      </c>
      <c r="F17" s="69">
        <v>1</v>
      </c>
      <c r="G17" s="70">
        <f>E17*F17</f>
        <v>10193.52</v>
      </c>
      <c r="H17" s="69">
        <f t="shared" si="0"/>
        <v>1</v>
      </c>
    </row>
    <row r="18" spans="1:10" x14ac:dyDescent="0.25">
      <c r="A18" s="237" t="s">
        <v>191</v>
      </c>
      <c r="B18" s="237"/>
      <c r="C18" s="237"/>
      <c r="D18" s="237"/>
      <c r="E18" s="237"/>
      <c r="F18" s="237"/>
      <c r="G18" s="71">
        <f>SUM(G15:G17)</f>
        <v>402817.43</v>
      </c>
      <c r="H18" s="75">
        <f>SUM(H15:H17)</f>
        <v>42</v>
      </c>
    </row>
    <row r="19" spans="1:10" ht="18.600000000000001" customHeight="1" x14ac:dyDescent="0.25">
      <c r="A19" s="249"/>
      <c r="B19" s="249"/>
      <c r="C19" s="249"/>
      <c r="D19" s="249"/>
      <c r="E19" s="249"/>
      <c r="F19" s="249"/>
      <c r="G19" s="249"/>
      <c r="H19" s="249"/>
    </row>
    <row r="20" spans="1:10" ht="19.5" customHeight="1" x14ac:dyDescent="0.25">
      <c r="A20" s="249"/>
      <c r="B20" s="249"/>
      <c r="C20" s="249"/>
      <c r="D20" s="249"/>
      <c r="E20" s="249"/>
      <c r="F20" s="249"/>
      <c r="G20" s="249"/>
      <c r="H20" s="249"/>
    </row>
    <row r="21" spans="1:10" x14ac:dyDescent="0.25">
      <c r="A21" s="249"/>
      <c r="B21" s="249"/>
      <c r="C21" s="249"/>
      <c r="D21" s="249"/>
      <c r="E21" s="249"/>
      <c r="F21" s="249"/>
      <c r="G21" s="249"/>
      <c r="H21" s="249"/>
    </row>
    <row r="22" spans="1:10" x14ac:dyDescent="0.25">
      <c r="A22" s="249"/>
      <c r="B22" s="249"/>
      <c r="C22" s="249"/>
      <c r="D22" s="249"/>
      <c r="E22" s="249"/>
      <c r="F22" s="249"/>
      <c r="G22" s="249"/>
      <c r="H22" s="249"/>
    </row>
    <row r="23" spans="1:10" x14ac:dyDescent="0.25">
      <c r="A23" s="236" t="s">
        <v>151</v>
      </c>
      <c r="B23" s="236"/>
      <c r="C23" s="236"/>
      <c r="D23" s="236"/>
      <c r="E23" s="236"/>
      <c r="F23" s="236"/>
      <c r="G23" s="236"/>
      <c r="H23" s="236"/>
      <c r="J23" s="55"/>
    </row>
    <row r="24" spans="1:10" x14ac:dyDescent="0.25">
      <c r="A24" s="237" t="s">
        <v>152</v>
      </c>
      <c r="B24" s="237"/>
      <c r="C24" s="237"/>
      <c r="D24" s="237"/>
      <c r="E24" s="237"/>
      <c r="F24" s="237"/>
      <c r="G24" s="237"/>
      <c r="H24" s="237"/>
    </row>
    <row r="25" spans="1:10" x14ac:dyDescent="0.25">
      <c r="A25" s="72"/>
      <c r="B25" s="238" t="s">
        <v>99</v>
      </c>
      <c r="C25" s="238"/>
      <c r="D25" s="238"/>
      <c r="E25" s="238"/>
      <c r="F25" s="238"/>
      <c r="G25" s="238" t="s">
        <v>6</v>
      </c>
      <c r="H25" s="238"/>
    </row>
    <row r="26" spans="1:10" x14ac:dyDescent="0.25">
      <c r="A26" s="69" t="s">
        <v>13</v>
      </c>
      <c r="B26" s="241" t="s">
        <v>153</v>
      </c>
      <c r="C26" s="241"/>
      <c r="D26" s="241"/>
      <c r="E26" s="241"/>
      <c r="F26" s="241"/>
      <c r="G26" s="248"/>
      <c r="H26" s="248"/>
    </row>
    <row r="27" spans="1:10" x14ac:dyDescent="0.25">
      <c r="A27" s="69" t="s">
        <v>154</v>
      </c>
      <c r="B27" s="253" t="s">
        <v>218</v>
      </c>
      <c r="C27" s="241"/>
      <c r="D27" s="241"/>
      <c r="E27" s="241"/>
      <c r="F27" s="241"/>
      <c r="G27" s="254">
        <f>G18</f>
        <v>402817.43</v>
      </c>
      <c r="H27" s="254"/>
    </row>
    <row r="28" spans="1:10" x14ac:dyDescent="0.25">
      <c r="A28" s="69" t="s">
        <v>15</v>
      </c>
      <c r="B28" s="241" t="s">
        <v>155</v>
      </c>
      <c r="C28" s="241"/>
      <c r="D28" s="241"/>
      <c r="E28" s="241"/>
      <c r="F28" s="241"/>
      <c r="G28" s="255">
        <f>G18</f>
        <v>402817.43</v>
      </c>
      <c r="H28" s="255"/>
    </row>
    <row r="29" spans="1:10" x14ac:dyDescent="0.25">
      <c r="A29" s="69" t="s">
        <v>18</v>
      </c>
      <c r="B29" s="241" t="s">
        <v>156</v>
      </c>
      <c r="C29" s="241"/>
      <c r="D29" s="241"/>
      <c r="E29" s="241"/>
      <c r="F29" s="241"/>
      <c r="G29" s="242">
        <f>G28*12</f>
        <v>4833809.16</v>
      </c>
      <c r="H29" s="242"/>
    </row>
    <row r="30" spans="1:10" x14ac:dyDescent="0.25">
      <c r="A30" s="244" t="s">
        <v>157</v>
      </c>
      <c r="B30" s="245"/>
      <c r="C30" s="245"/>
      <c r="D30" s="245"/>
      <c r="E30" s="245"/>
      <c r="F30" s="245"/>
      <c r="G30" s="245"/>
      <c r="H30" s="246"/>
      <c r="J30" s="110"/>
    </row>
    <row r="31" spans="1:10" x14ac:dyDescent="0.25">
      <c r="A31" s="243"/>
      <c r="B31" s="243"/>
      <c r="C31" s="243"/>
      <c r="D31" s="243"/>
      <c r="E31" s="243"/>
      <c r="F31" s="243"/>
      <c r="G31" s="243"/>
      <c r="H31" s="243"/>
    </row>
    <row r="32" spans="1:10" x14ac:dyDescent="0.25">
      <c r="A32" s="243"/>
      <c r="B32" s="243"/>
      <c r="C32" s="243"/>
      <c r="D32" s="243"/>
      <c r="E32" s="243"/>
      <c r="F32" s="243"/>
      <c r="G32" s="243"/>
      <c r="H32" s="243"/>
      <c r="J32" s="55"/>
    </row>
    <row r="33" spans="1:8" x14ac:dyDescent="0.25">
      <c r="A33" s="251" t="s">
        <v>158</v>
      </c>
      <c r="B33" s="251"/>
      <c r="C33" s="251"/>
      <c r="D33" s="251"/>
      <c r="E33" s="251"/>
      <c r="F33" s="251"/>
      <c r="G33" s="251"/>
      <c r="H33" s="251"/>
    </row>
    <row r="34" spans="1:8" x14ac:dyDescent="0.25">
      <c r="A34" s="251" t="s">
        <v>99</v>
      </c>
      <c r="B34" s="251"/>
      <c r="C34" s="251"/>
      <c r="D34" s="251"/>
      <c r="E34" s="236" t="s">
        <v>159</v>
      </c>
      <c r="F34" s="236"/>
      <c r="G34" s="251" t="s">
        <v>160</v>
      </c>
      <c r="H34" s="251"/>
    </row>
    <row r="35" spans="1:8" x14ac:dyDescent="0.25">
      <c r="A35" s="251" t="s">
        <v>161</v>
      </c>
      <c r="B35" s="251"/>
      <c r="C35" s="251"/>
      <c r="D35" s="251"/>
      <c r="E35" s="252">
        <f>G28</f>
        <v>402817.43</v>
      </c>
      <c r="F35" s="252"/>
      <c r="G35" s="250">
        <f>E35*12</f>
        <v>4833809.16</v>
      </c>
      <c r="H35" s="250"/>
    </row>
    <row r="36" spans="1:8" x14ac:dyDescent="0.25">
      <c r="A36" s="236" t="s">
        <v>229</v>
      </c>
      <c r="B36" s="236"/>
      <c r="C36" s="236"/>
      <c r="D36" s="236"/>
      <c r="E36" s="250"/>
      <c r="F36" s="250"/>
      <c r="G36" s="250">
        <f>G35*2</f>
        <v>9667618.3200000003</v>
      </c>
      <c r="H36" s="250"/>
    </row>
  </sheetData>
  <mergeCells count="41">
    <mergeCell ref="A36:D36"/>
    <mergeCell ref="E36:F36"/>
    <mergeCell ref="G36:H36"/>
    <mergeCell ref="A8:H8"/>
    <mergeCell ref="A10:H10"/>
    <mergeCell ref="A35:D35"/>
    <mergeCell ref="E35:F35"/>
    <mergeCell ref="G35:H35"/>
    <mergeCell ref="A33:H33"/>
    <mergeCell ref="A34:D34"/>
    <mergeCell ref="E34:F34"/>
    <mergeCell ref="B27:F27"/>
    <mergeCell ref="G27:H27"/>
    <mergeCell ref="G34:H34"/>
    <mergeCell ref="B28:F28"/>
    <mergeCell ref="G28:H28"/>
    <mergeCell ref="B29:F29"/>
    <mergeCell ref="G29:H29"/>
    <mergeCell ref="A31:H32"/>
    <mergeCell ref="A30:H30"/>
    <mergeCell ref="A1:H1"/>
    <mergeCell ref="A2:H2"/>
    <mergeCell ref="A3:H3"/>
    <mergeCell ref="A4:H4"/>
    <mergeCell ref="A5:H5"/>
    <mergeCell ref="A6:H6"/>
    <mergeCell ref="A7:H7"/>
    <mergeCell ref="B26:F26"/>
    <mergeCell ref="G26:H26"/>
    <mergeCell ref="A19:H22"/>
    <mergeCell ref="A11:H11"/>
    <mergeCell ref="A18:F18"/>
    <mergeCell ref="A23:H23"/>
    <mergeCell ref="A24:H24"/>
    <mergeCell ref="B25:F25"/>
    <mergeCell ref="G25:H25"/>
    <mergeCell ref="A9:H9"/>
    <mergeCell ref="A12:H12"/>
    <mergeCell ref="A13:B13"/>
    <mergeCell ref="H13:H14"/>
    <mergeCell ref="A14:B14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8"/>
  <sheetViews>
    <sheetView topLeftCell="A2" workbookViewId="0">
      <selection activeCell="N6" sqref="N6"/>
    </sheetView>
  </sheetViews>
  <sheetFormatPr defaultRowHeight="15" x14ac:dyDescent="0.25"/>
  <cols>
    <col min="3" max="3" width="30.28515625" customWidth="1"/>
    <col min="6" max="6" width="14" customWidth="1"/>
    <col min="7" max="7" width="12.85546875" customWidth="1"/>
    <col min="8" max="9" width="13.140625" customWidth="1"/>
    <col min="10" max="13" width="12.28515625" customWidth="1"/>
    <col min="14" max="14" width="10.28515625" bestFit="1" customWidth="1"/>
    <col min="15" max="15" width="15.42578125" customWidth="1"/>
  </cols>
  <sheetData>
    <row r="2" spans="2:15" ht="18.75" x14ac:dyDescent="0.3">
      <c r="B2" s="256" t="s">
        <v>203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8"/>
    </row>
    <row r="3" spans="2:15" ht="44.25" customHeight="1" x14ac:dyDescent="0.25">
      <c r="B3" s="264"/>
      <c r="C3" s="265"/>
      <c r="D3" s="265"/>
      <c r="E3" s="266"/>
      <c r="F3" s="262" t="s">
        <v>210</v>
      </c>
      <c r="G3" s="263"/>
      <c r="H3" s="263"/>
      <c r="I3" s="263"/>
      <c r="J3" s="263"/>
      <c r="K3" s="267" t="s">
        <v>211</v>
      </c>
      <c r="L3" s="268"/>
      <c r="M3" s="269"/>
      <c r="N3" s="270" t="s">
        <v>204</v>
      </c>
      <c r="O3" s="270"/>
    </row>
    <row r="4" spans="2:15" ht="89.25" x14ac:dyDescent="0.25">
      <c r="B4" s="271" t="s">
        <v>5</v>
      </c>
      <c r="C4" s="271" t="s">
        <v>99</v>
      </c>
      <c r="D4" s="271" t="s">
        <v>205</v>
      </c>
      <c r="E4" s="271" t="s">
        <v>184</v>
      </c>
      <c r="F4" s="99" t="s">
        <v>213</v>
      </c>
      <c r="G4" s="99" t="s">
        <v>231</v>
      </c>
      <c r="H4" s="99" t="s">
        <v>232</v>
      </c>
      <c r="I4" s="99" t="s">
        <v>233</v>
      </c>
      <c r="J4" s="99" t="s">
        <v>234</v>
      </c>
      <c r="K4" s="97" t="s">
        <v>214</v>
      </c>
      <c r="L4" s="97" t="s">
        <v>217</v>
      </c>
      <c r="M4" s="97" t="s">
        <v>215</v>
      </c>
      <c r="N4" s="270"/>
      <c r="O4" s="270"/>
    </row>
    <row r="5" spans="2:15" ht="43.5" customHeight="1" x14ac:dyDescent="0.25">
      <c r="B5" s="271"/>
      <c r="C5" s="271"/>
      <c r="D5" s="271"/>
      <c r="E5" s="271"/>
      <c r="F5" s="100" t="s">
        <v>212</v>
      </c>
      <c r="G5" s="100" t="s">
        <v>212</v>
      </c>
      <c r="H5" s="100" t="s">
        <v>212</v>
      </c>
      <c r="I5" s="100" t="s">
        <v>212</v>
      </c>
      <c r="J5" s="100" t="s">
        <v>212</v>
      </c>
      <c r="K5" s="98" t="s">
        <v>212</v>
      </c>
      <c r="L5" s="98" t="s">
        <v>212</v>
      </c>
      <c r="M5" s="98" t="s">
        <v>212</v>
      </c>
      <c r="N5" s="101" t="s">
        <v>206</v>
      </c>
      <c r="O5" s="101" t="s">
        <v>207</v>
      </c>
    </row>
    <row r="6" spans="2:15" ht="135.75" customHeight="1" x14ac:dyDescent="0.25">
      <c r="B6" s="92">
        <v>1</v>
      </c>
      <c r="C6" s="93" t="s">
        <v>208</v>
      </c>
      <c r="D6" s="92" t="s">
        <v>205</v>
      </c>
      <c r="E6" s="92">
        <v>1</v>
      </c>
      <c r="F6" s="94">
        <v>1899.98</v>
      </c>
      <c r="G6" s="94">
        <v>1900</v>
      </c>
      <c r="H6" s="96">
        <v>1691.72</v>
      </c>
      <c r="I6" s="96">
        <v>4098.12</v>
      </c>
      <c r="J6" s="94">
        <v>2593.9499999999998</v>
      </c>
      <c r="K6" s="96">
        <v>1589</v>
      </c>
      <c r="L6" s="94">
        <v>2029.06</v>
      </c>
      <c r="M6" s="94">
        <v>2032</v>
      </c>
      <c r="N6" s="102">
        <f>AVERAGE(F6,G6,J6,L6,M6)</f>
        <v>2090.998</v>
      </c>
      <c r="O6" s="103">
        <f>N6</f>
        <v>2090.998</v>
      </c>
    </row>
    <row r="7" spans="2:15" ht="36" customHeight="1" x14ac:dyDescent="0.25">
      <c r="B7" s="95"/>
      <c r="C7" s="259" t="s">
        <v>216</v>
      </c>
      <c r="D7" s="260"/>
      <c r="E7" s="261"/>
      <c r="F7" s="95"/>
      <c r="G7" s="95"/>
      <c r="H7" s="95"/>
      <c r="I7" s="95"/>
      <c r="J7" s="95"/>
      <c r="K7" s="95"/>
      <c r="L7" s="95"/>
      <c r="M7" s="95"/>
      <c r="N7" s="104"/>
      <c r="O7" s="105">
        <f>O6/12/42</f>
        <v>4.1488055555555556</v>
      </c>
    </row>
    <row r="8" spans="2:15" x14ac:dyDescent="0.25">
      <c r="O8" s="91">
        <v>4.1500000000000004</v>
      </c>
    </row>
  </sheetData>
  <mergeCells count="10">
    <mergeCell ref="B2:O2"/>
    <mergeCell ref="C7:E7"/>
    <mergeCell ref="F3:J3"/>
    <mergeCell ref="B3:E3"/>
    <mergeCell ref="K3:M3"/>
    <mergeCell ref="N3:O4"/>
    <mergeCell ref="B4:B5"/>
    <mergeCell ref="C4:C5"/>
    <mergeCell ref="D4:D5"/>
    <mergeCell ref="E4:E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tabSelected="1" zoomScale="130" zoomScaleNormal="130" workbookViewId="0">
      <selection activeCell="G20" sqref="G20"/>
    </sheetView>
  </sheetViews>
  <sheetFormatPr defaultRowHeight="15" x14ac:dyDescent="0.25"/>
  <cols>
    <col min="1" max="1" width="6.5703125" customWidth="1"/>
    <col min="2" max="2" width="5.140625" customWidth="1"/>
    <col min="3" max="3" width="29.140625" customWidth="1"/>
    <col min="4" max="4" width="8.5703125" customWidth="1"/>
    <col min="5" max="6" width="8.42578125" customWidth="1"/>
    <col min="7" max="7" width="10.85546875" customWidth="1"/>
    <col min="8" max="8" width="10.140625" customWidth="1"/>
    <col min="9" max="9" width="15.28515625" bestFit="1" customWidth="1"/>
  </cols>
  <sheetData>
    <row r="2" spans="1:9" x14ac:dyDescent="0.25">
      <c r="A2" s="74" t="s">
        <v>194</v>
      </c>
      <c r="B2" s="273" t="s">
        <v>196</v>
      </c>
      <c r="C2" s="273"/>
      <c r="D2" s="273"/>
      <c r="E2" s="273"/>
      <c r="F2" s="273"/>
      <c r="G2" s="273"/>
      <c r="H2" s="273"/>
      <c r="I2" s="273"/>
    </row>
    <row r="3" spans="1:9" ht="15" customHeight="1" x14ac:dyDescent="0.25">
      <c r="A3" s="221" t="s">
        <v>195</v>
      </c>
      <c r="B3" s="274" t="s">
        <v>5</v>
      </c>
      <c r="C3" s="274" t="s">
        <v>99</v>
      </c>
      <c r="D3" s="274" t="s">
        <v>163</v>
      </c>
      <c r="E3" s="274" t="s">
        <v>164</v>
      </c>
      <c r="F3" s="274" t="s">
        <v>165</v>
      </c>
      <c r="G3" s="274"/>
      <c r="H3" s="274" t="s">
        <v>171</v>
      </c>
      <c r="I3" s="274"/>
    </row>
    <row r="4" spans="1:9" x14ac:dyDescent="0.25">
      <c r="A4" s="221"/>
      <c r="B4" s="274"/>
      <c r="C4" s="274"/>
      <c r="D4" s="274"/>
      <c r="E4" s="274"/>
      <c r="F4" s="274"/>
      <c r="G4" s="274"/>
      <c r="H4" s="274"/>
      <c r="I4" s="274"/>
    </row>
    <row r="5" spans="1:9" x14ac:dyDescent="0.25">
      <c r="A5" s="221"/>
      <c r="B5" s="274"/>
      <c r="C5" s="274"/>
      <c r="D5" s="274"/>
      <c r="E5" s="274"/>
      <c r="F5" s="274"/>
      <c r="G5" s="274"/>
      <c r="H5" s="274"/>
      <c r="I5" s="274"/>
    </row>
    <row r="6" spans="1:9" ht="14.25" customHeight="1" x14ac:dyDescent="0.25">
      <c r="A6" s="221"/>
      <c r="B6" s="274"/>
      <c r="C6" s="274"/>
      <c r="D6" s="274"/>
      <c r="E6" s="274"/>
      <c r="F6" s="274" t="s">
        <v>168</v>
      </c>
      <c r="G6" s="274" t="s">
        <v>166</v>
      </c>
      <c r="H6" s="274" t="s">
        <v>169</v>
      </c>
      <c r="I6" s="274" t="s">
        <v>170</v>
      </c>
    </row>
    <row r="7" spans="1:9" x14ac:dyDescent="0.25">
      <c r="A7" s="221"/>
      <c r="B7" s="274"/>
      <c r="C7" s="274"/>
      <c r="D7" s="274"/>
      <c r="E7" s="274"/>
      <c r="F7" s="274"/>
      <c r="G7" s="274"/>
      <c r="H7" s="274"/>
      <c r="I7" s="274"/>
    </row>
    <row r="8" spans="1:9" x14ac:dyDescent="0.25">
      <c r="A8" s="221"/>
      <c r="B8" s="274"/>
      <c r="C8" s="274"/>
      <c r="D8" s="274"/>
      <c r="E8" s="274"/>
      <c r="F8" s="274"/>
      <c r="G8" s="274"/>
      <c r="H8" s="274"/>
      <c r="I8" s="274"/>
    </row>
    <row r="9" spans="1:9" x14ac:dyDescent="0.25">
      <c r="A9" s="221"/>
      <c r="B9" s="80">
        <v>1</v>
      </c>
      <c r="C9" s="83" t="str">
        <f>'Resumo Geral (MO+MAT.)'!B15</f>
        <v>Secretária(o) Executiva(a)</v>
      </c>
      <c r="D9" s="80" t="s">
        <v>25</v>
      </c>
      <c r="E9" s="80" t="str">
        <f>' Secretaria Executiva'!F33</f>
        <v>2523-05</v>
      </c>
      <c r="F9" s="80">
        <v>12</v>
      </c>
      <c r="G9" s="80">
        <v>1</v>
      </c>
      <c r="H9" s="81">
        <f>' Secretaria Executiva'!G159</f>
        <v>13829.63</v>
      </c>
      <c r="I9" s="81">
        <f>F9*H9</f>
        <v>165955.56</v>
      </c>
    </row>
    <row r="10" spans="1:9" ht="18" customHeight="1" x14ac:dyDescent="0.25">
      <c r="A10" s="221"/>
      <c r="B10" s="80">
        <v>2</v>
      </c>
      <c r="C10" s="83" t="str">
        <f>'Resumo Geral (MO+MAT.)'!B16</f>
        <v>Técnico(a) Em Secretariado(a)</v>
      </c>
      <c r="D10" s="80" t="s">
        <v>25</v>
      </c>
      <c r="E10" s="80" t="str">
        <f>'Técnico em Secretariado'!F33</f>
        <v>3515-05</v>
      </c>
      <c r="F10" s="80">
        <v>29</v>
      </c>
      <c r="G10" s="80">
        <v>1</v>
      </c>
      <c r="H10" s="81">
        <f>'Técnico em Secretariado'!G159</f>
        <v>7816.15</v>
      </c>
      <c r="I10" s="81">
        <f t="shared" ref="I10:I11" si="0">F10*H10</f>
        <v>226668.34999999998</v>
      </c>
    </row>
    <row r="11" spans="1:9" x14ac:dyDescent="0.25">
      <c r="A11" s="221"/>
      <c r="B11" s="80">
        <v>3</v>
      </c>
      <c r="C11" s="83" t="str">
        <f>'Resumo Geral (MO+MAT.)'!B17</f>
        <v>Encarregado(a)</v>
      </c>
      <c r="D11" s="80" t="s">
        <v>25</v>
      </c>
      <c r="E11" s="80" t="str">
        <f>'Encarregado(a)'!F32</f>
        <v>4101-05</v>
      </c>
      <c r="F11" s="80">
        <v>1</v>
      </c>
      <c r="G11" s="80">
        <v>1</v>
      </c>
      <c r="H11" s="81">
        <f>'Encarregado(a)'!G158</f>
        <v>10193.52</v>
      </c>
      <c r="I11" s="81">
        <f t="shared" si="0"/>
        <v>10193.52</v>
      </c>
    </row>
    <row r="12" spans="1:9" ht="15" customHeight="1" x14ac:dyDescent="0.25">
      <c r="A12" s="82"/>
      <c r="B12" s="274" t="s">
        <v>167</v>
      </c>
      <c r="C12" s="274"/>
      <c r="D12" s="274"/>
      <c r="E12" s="274"/>
      <c r="F12" s="80">
        <v>42</v>
      </c>
      <c r="G12" s="80"/>
      <c r="H12" s="80"/>
      <c r="I12" s="80"/>
    </row>
    <row r="13" spans="1:9" x14ac:dyDescent="0.25">
      <c r="A13" s="275" t="s">
        <v>162</v>
      </c>
      <c r="B13" s="276"/>
      <c r="C13" s="276"/>
      <c r="D13" s="276"/>
      <c r="E13" s="276"/>
      <c r="F13" s="276"/>
      <c r="G13" s="276"/>
      <c r="H13" s="277"/>
      <c r="I13" s="84">
        <f>SUM(I9,I10,I11)</f>
        <v>402817.43</v>
      </c>
    </row>
    <row r="14" spans="1:9" ht="15" customHeight="1" x14ac:dyDescent="0.25">
      <c r="A14" s="275" t="s">
        <v>7</v>
      </c>
      <c r="B14" s="276"/>
      <c r="C14" s="276"/>
      <c r="D14" s="276"/>
      <c r="E14" s="276"/>
      <c r="F14" s="276"/>
      <c r="G14" s="276"/>
      <c r="H14" s="277"/>
      <c r="I14" s="84">
        <f>I13*12</f>
        <v>4833809.16</v>
      </c>
    </row>
    <row r="15" spans="1:9" x14ac:dyDescent="0.25">
      <c r="A15" s="272" t="s">
        <v>230</v>
      </c>
      <c r="B15" s="272"/>
      <c r="C15" s="272"/>
      <c r="D15" s="272"/>
      <c r="E15" s="272"/>
      <c r="F15" s="272"/>
      <c r="G15" s="272"/>
      <c r="H15" s="272"/>
      <c r="I15" s="112">
        <f>I14*2</f>
        <v>9667618.3200000003</v>
      </c>
    </row>
  </sheetData>
  <mergeCells count="16">
    <mergeCell ref="A15:H15"/>
    <mergeCell ref="B2:I2"/>
    <mergeCell ref="F6:F8"/>
    <mergeCell ref="H6:H8"/>
    <mergeCell ref="G6:G8"/>
    <mergeCell ref="A3:A11"/>
    <mergeCell ref="B12:E12"/>
    <mergeCell ref="A13:H13"/>
    <mergeCell ref="A14:H14"/>
    <mergeCell ref="I6:I8"/>
    <mergeCell ref="B3:B8"/>
    <mergeCell ref="C3:C8"/>
    <mergeCell ref="D3:D8"/>
    <mergeCell ref="E3:E8"/>
    <mergeCell ref="F3:G5"/>
    <mergeCell ref="H3:I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Encarregado(a)</vt:lpstr>
      <vt:lpstr> Secretaria Executiva</vt:lpstr>
      <vt:lpstr>Técnico em Secretariado</vt:lpstr>
      <vt:lpstr>Uniformes</vt:lpstr>
      <vt:lpstr>Resumo Geral (MO+MAT.)</vt:lpstr>
      <vt:lpstr>Relógio de Ponto</vt:lpstr>
      <vt:lpstr>Objeto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Alvanir da Silva Carvalho</dc:creator>
  <cp:lastModifiedBy>Luciene Pereira Gama</cp:lastModifiedBy>
  <cp:lastPrinted>2020-06-21T18:10:04Z</cp:lastPrinted>
  <dcterms:created xsi:type="dcterms:W3CDTF">2020-06-17T10:05:11Z</dcterms:created>
  <dcterms:modified xsi:type="dcterms:W3CDTF">2025-02-04T17:17:12Z</dcterms:modified>
</cp:coreProperties>
</file>